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omments1.xml" ContentType="application/vnd.openxmlformats-officedocument.spreadsheetml.comments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e Cianci\Documents\J&amp;J SALES\Manufacturers\Energizer Personal Care\"/>
    </mc:Choice>
  </mc:AlternateContent>
  <xr:revisionPtr revIDLastSave="0" documentId="8_{4FA0E766-6212-4ADF-BF38-C9492B853261}" xr6:coauthVersionLast="47" xr6:coauthVersionMax="47" xr10:uidLastSave="{00000000-0000-0000-0000-000000000000}"/>
  <bookViews>
    <workbookView xWindow="28680" yWindow="-120" windowWidth="29040" windowHeight="16440" tabRatio="885" firstSheet="4" activeTab="4" xr2:uid="{072430FF-92B8-4BEA-8D3D-314BB3D21971}"/>
  </bookViews>
  <sheets>
    <sheet name="Change Summary" sheetId="1" r:id="rId1"/>
    <sheet name="Fem Care CF-SF" sheetId="2" r:id="rId2"/>
    <sheet name="Fem Care Playtex-OB" sheetId="3" r:id="rId3"/>
    <sheet name="Wet Ones" sheetId="26" r:id="rId4"/>
    <sheet name="Sun-BB" sheetId="29" r:id="rId5"/>
    <sheet name="Sun-HT" sheetId="30" r:id="rId6"/>
    <sheet name="Mens Systems" sheetId="18" r:id="rId7"/>
    <sheet name="Womens Systems" sheetId="8" r:id="rId8"/>
    <sheet name="Waxes and Depilatories" sheetId="19" r:id="rId9"/>
    <sheet name="Disposables" sheetId="10" r:id="rId10"/>
    <sheet name="Electrics" sheetId="22" r:id="rId11"/>
    <sheet name="Shave Prep" sheetId="7" r:id="rId12"/>
    <sheet name="Edge" sheetId="23" r:id="rId13"/>
    <sheet name="Cremo" sheetId="12" r:id="rId14"/>
    <sheet name="Bull Dog" sheetId="11" r:id="rId15"/>
    <sheet name="Billie" sheetId="25" r:id="rId16"/>
  </sheets>
  <definedNames>
    <definedName name="_xlnm._FilterDatabase" localSheetId="13" hidden="1">Cremo!$A$7:$AK$107</definedName>
    <definedName name="_xlnm._FilterDatabase" localSheetId="1" hidden="1">'Fem Care CF-SF'!$A$7:$AL$42</definedName>
    <definedName name="_xlnm._FilterDatabase" localSheetId="2" hidden="1">'Fem Care Playtex-OB'!$A$7:$AJ$58</definedName>
    <definedName name="_xlnm._FilterDatabase" localSheetId="6" hidden="1">'Mens Systems'!$A$7:$AJ$26</definedName>
    <definedName name="_xlnm._FilterDatabase" localSheetId="4" hidden="1">'Sun-BB'!$A$7:$AL$106</definedName>
    <definedName name="_xlnm._FilterDatabase" localSheetId="5" hidden="1">'Sun-HT'!$A$7:$AK$67</definedName>
    <definedName name="_xlnm._FilterDatabase" localSheetId="3" hidden="1">'Wet Ones'!$A$7:$AK$33</definedName>
    <definedName name="MyTemplate" localSheetId="15">Billie!#REF!</definedName>
    <definedName name="MyTemplate" localSheetId="0">#REF!</definedName>
    <definedName name="MyTemplate">#REF!</definedName>
    <definedName name="_xlnm.Print_Area" localSheetId="15">Billie!$B$1:$AK$67</definedName>
    <definedName name="_xlnm.Print_Area" localSheetId="14">'Bull Dog'!$A$1:$AL$31</definedName>
    <definedName name="_xlnm.Print_Area" localSheetId="0">'Change Summary'!$A$1:$E$3</definedName>
    <definedName name="_xlnm.Print_Area" localSheetId="13">Cremo!$A$1:$AJ$23</definedName>
    <definedName name="_xlnm.Print_Area" localSheetId="9">Disposables!$A$1:$AJ$59</definedName>
    <definedName name="_xlnm.Print_Area" localSheetId="12">Edge!$A$1:$AL$27</definedName>
    <definedName name="_xlnm.Print_Area" localSheetId="10">Electrics!$A$1:$AL$11</definedName>
    <definedName name="_xlnm.Print_Area" localSheetId="1">'Fem Care CF-SF'!$A$1:$AL$42</definedName>
    <definedName name="_xlnm.Print_Area" localSheetId="2">'Fem Care Playtex-OB'!$A$1:$AJ$58</definedName>
    <definedName name="_xlnm.Print_Area" localSheetId="6">'Mens Systems'!$A$1:$AJ$27</definedName>
    <definedName name="_xlnm.Print_Area" localSheetId="11">'Shave Prep'!$A$1:$AK$44</definedName>
    <definedName name="_xlnm.Print_Area" localSheetId="4">'Sun-BB'!$A$1:$AL$75</definedName>
    <definedName name="_xlnm.Print_Area" localSheetId="5">'Sun-HT'!$A$1:$AL$42</definedName>
    <definedName name="_xlnm.Print_Area" localSheetId="8">'Waxes and Depilatories'!$A$1:$AK$16</definedName>
    <definedName name="_xlnm.Print_Area" localSheetId="3">'Wet Ones'!$A$1:$AL$35</definedName>
    <definedName name="_xlnm.Print_Area" localSheetId="7">'Womens Systems'!$B$1:$AL$39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4" i="2" l="1"/>
  <c r="J12" i="2"/>
  <c r="J10" i="2"/>
  <c r="J9" i="2"/>
  <c r="J28" i="10"/>
  <c r="J73" i="12"/>
  <c r="I73" i="12"/>
  <c r="J72" i="12"/>
  <c r="I72" i="12"/>
  <c r="J71" i="12"/>
  <c r="I71" i="12"/>
  <c r="AF17" i="23"/>
  <c r="K17" i="23"/>
  <c r="AF29" i="7" l="1"/>
  <c r="K29" i="7" l="1"/>
  <c r="J32" i="25"/>
  <c r="J34" i="25"/>
  <c r="J36" i="25"/>
  <c r="J38" i="25"/>
  <c r="J30" i="10"/>
  <c r="I28" i="10"/>
  <c r="I26" i="10"/>
  <c r="I24" i="10"/>
  <c r="I22" i="10"/>
  <c r="I20" i="10"/>
  <c r="I18" i="10"/>
  <c r="I16" i="10"/>
  <c r="AI18" i="10"/>
  <c r="AH18" i="10"/>
  <c r="AE18" i="10"/>
  <c r="X18" i="10"/>
  <c r="S18" i="10"/>
  <c r="N18" i="10"/>
  <c r="AI16" i="10"/>
  <c r="AH16" i="10"/>
  <c r="AF16" i="10"/>
  <c r="AE16" i="10"/>
  <c r="X16" i="10"/>
  <c r="S16" i="10"/>
  <c r="N16" i="10"/>
  <c r="AI24" i="10"/>
  <c r="AH24" i="10"/>
  <c r="AF24" i="10" s="1"/>
  <c r="AE24" i="10"/>
  <c r="X24" i="10"/>
  <c r="S24" i="10"/>
  <c r="N24" i="10"/>
  <c r="AI22" i="10"/>
  <c r="AH22" i="10"/>
  <c r="AF22" i="10" s="1"/>
  <c r="AE22" i="10"/>
  <c r="X22" i="10"/>
  <c r="S22" i="10"/>
  <c r="N22" i="10"/>
  <c r="AJ20" i="10"/>
  <c r="AI20" i="10"/>
  <c r="AH20" i="10"/>
  <c r="AF20" i="10" s="1"/>
  <c r="AE20" i="10"/>
  <c r="AB20" i="10"/>
  <c r="AA20" i="10"/>
  <c r="Z20" i="10"/>
  <c r="R20" i="10"/>
  <c r="O20" i="10"/>
  <c r="AJ50" i="10"/>
  <c r="AI50" i="10"/>
  <c r="AH50" i="10"/>
  <c r="AF50" i="10" s="1"/>
  <c r="AE50" i="10"/>
  <c r="AB50" i="10"/>
  <c r="AA50" i="10"/>
  <c r="Z50" i="10"/>
  <c r="R50" i="10"/>
  <c r="Q50" i="10"/>
  <c r="P50" i="10"/>
  <c r="O50" i="10"/>
  <c r="AF26" i="10"/>
  <c r="AE26" i="10"/>
  <c r="X26" i="10"/>
  <c r="S26" i="10"/>
  <c r="N26" i="10"/>
  <c r="K25" i="7"/>
  <c r="K24" i="7"/>
  <c r="I30" i="10"/>
  <c r="AF18" i="10" l="1"/>
  <c r="N50" i="10"/>
  <c r="X20" i="10"/>
  <c r="N20" i="10"/>
  <c r="X50" i="10"/>
  <c r="J18" i="25" l="1"/>
  <c r="J17" i="25"/>
  <c r="J48" i="25"/>
  <c r="J49" i="25"/>
  <c r="J47" i="25"/>
  <c r="J44" i="25"/>
  <c r="J45" i="25"/>
  <c r="J46" i="25"/>
  <c r="J42" i="25"/>
  <c r="J43" i="25"/>
  <c r="J33" i="25"/>
  <c r="J35" i="25"/>
  <c r="J37" i="25"/>
  <c r="J39" i="25"/>
  <c r="J40" i="25"/>
  <c r="J31" i="25"/>
  <c r="J38" i="12"/>
  <c r="J65" i="12"/>
  <c r="J64" i="12"/>
  <c r="J63" i="12"/>
  <c r="J70" i="12"/>
  <c r="I70" i="12"/>
  <c r="I29" i="12"/>
  <c r="I30" i="12"/>
  <c r="I31" i="12"/>
  <c r="I32" i="12"/>
  <c r="I28" i="12"/>
  <c r="AF9" i="7" l="1"/>
  <c r="AF9" i="23"/>
  <c r="H2" i="1" l="1"/>
  <c r="J31" i="10"/>
  <c r="I31" i="10"/>
  <c r="Z9" i="22"/>
  <c r="AH9" i="22" s="1"/>
  <c r="U9" i="22"/>
  <c r="P9" i="22"/>
  <c r="Z37" i="8"/>
  <c r="AH37" i="8" s="1"/>
  <c r="U37" i="8"/>
  <c r="P37" i="8"/>
  <c r="Z36" i="8"/>
  <c r="AH36" i="8" s="1"/>
  <c r="U36" i="8"/>
  <c r="P36" i="8"/>
  <c r="Z34" i="8"/>
  <c r="AH34" i="8" s="1"/>
  <c r="U34" i="8"/>
  <c r="P34" i="8"/>
  <c r="Z33" i="8"/>
  <c r="AH33" i="8"/>
  <c r="U33" i="8"/>
  <c r="P33" i="8"/>
  <c r="Z28" i="8"/>
  <c r="AH28" i="8"/>
  <c r="U28" i="8"/>
  <c r="P28" i="8"/>
  <c r="Z27" i="8"/>
  <c r="AH27" i="8" s="1"/>
  <c r="U27" i="8"/>
  <c r="P27" i="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tc={303206CD-266B-419D-B57F-E18BCD41A858}</author>
  </authors>
  <commentList>
    <comment ref="A98" authorId="0" shapeId="0" xr:uid="{303206CD-266B-419D-B57F-E18BCD41A858}">
      <text>
        <r>
          <rPr>
            <sz val="11"/>
            <color theme="1"/>
            <rFont val="Calibri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@McNamara, Kristin these have the same FG but different pack outs?</t>
        </r>
      </text>
    </comment>
  </commentList>
</comments>
</file>

<file path=xl/sharedStrings.xml><?xml version="1.0" encoding="utf-8"?>
<sst xmlns="http://schemas.openxmlformats.org/spreadsheetml/2006/main" count="3450" uniqueCount="1748">
  <si>
    <t>LOB</t>
  </si>
  <si>
    <t>ADD/CHG/DEL</t>
  </si>
  <si>
    <t>TODAY</t>
  </si>
  <si>
    <t>2025 Edgewell Price List - Change Summary</t>
  </si>
  <si>
    <t>Fem Care</t>
  </si>
  <si>
    <t>Add</t>
  </si>
  <si>
    <t>DESCRIPTION</t>
  </si>
  <si>
    <t>DATE</t>
  </si>
  <si>
    <t>Skin Care</t>
  </si>
  <si>
    <t xml:space="preserve">Change </t>
  </si>
  <si>
    <t>Grooming</t>
  </si>
  <si>
    <t>Cremo Body Bar case pack configurations have been updated to a 4/3 packout</t>
  </si>
  <si>
    <t>Wet Shave</t>
  </si>
  <si>
    <t>Delete</t>
  </si>
  <si>
    <t>Cremo Bourbon and Oak Body Bar has been added as an FY25 New Item</t>
  </si>
  <si>
    <t>Billie</t>
  </si>
  <si>
    <t>Unit list pricing added for Billy Body Butters</t>
  </si>
  <si>
    <t>Suncare</t>
  </si>
  <si>
    <t>Hawaiian Tropic Body Butter added to Aftersun List</t>
  </si>
  <si>
    <t>Banana Boat Sport Cool Zone SPF 50+ Family Size 9.5OZ Added to the Pricelist under the Family Size list</t>
  </si>
  <si>
    <t>Banana Boat Dry Oil SPF 15 Family Size 9.5OZ Added to the Pricelist under the Family Size list</t>
  </si>
  <si>
    <t>Banana Boat family sized C-Spray items updated heights on consumer unit &amp; inners from 9.08 to 9.25</t>
  </si>
  <si>
    <t>Cremo Women's Bodywash Pear Blossom (FY25 NPD) added to Price List</t>
  </si>
  <si>
    <t>Cremo Women's Bodywash Almond Bloom marked as Discontinued (effective 1/1/2025)</t>
  </si>
  <si>
    <t xml:space="preserve">Pricing updated for Banana Boat Coolzone C-Spray X301303800 from $8.06 to $8.19 to reflect FY24 pricing </t>
  </si>
  <si>
    <t>HS Wax Roller Twinpack has been removed from the pricelist</t>
  </si>
  <si>
    <t>HT AlohaGlow Water DK 6.4 fl oz 4/3 added to the pricelist</t>
  </si>
  <si>
    <t>HT Aloha Glow Mousse 6.7fl oz added to the pricelist</t>
  </si>
  <si>
    <t>HT Aloha Glow Body Ltn 8 fl oz added to the pricelist</t>
  </si>
  <si>
    <t>HT LIME COOLADA AFTERSUN T&amp;T 2oz added to the pricelist</t>
  </si>
  <si>
    <t xml:space="preserve">HT Dry Oil 15 Price change to 7.37 from 7.74 </t>
  </si>
  <si>
    <t>HT Sheer Touch Faces 60 price change from 8.82 to 8.19</t>
  </si>
  <si>
    <t>Xtreme 3 Sensitive 12CT Case UPC corrected</t>
  </si>
  <si>
    <t>W304101300 n(hydro silk pubic 2 in 1 cream) marked as disco for FY25 on Shave Prep tab</t>
  </si>
  <si>
    <t>Only Base SAP #s are included on the price list</t>
  </si>
  <si>
    <t xml:space="preserve">Hs Triple Protect dispo (W304365900) has been removed from the dispo tab due to launch cancellation </t>
  </si>
  <si>
    <t>Carefree Pads List Cost Price Decrease - Effective 1/4/25</t>
  </si>
  <si>
    <t>Updated/Corrected the CASE LIST COST fot the Carefree Pads Items in a 3ct case</t>
  </si>
  <si>
    <t>First ship on Billie Lotion to 8/1/2025</t>
  </si>
  <si>
    <t>Xtreme specs :PE advised that Length + Width was transposed for many items (item and inner level).</t>
  </si>
  <si>
    <t>Added Styafree Pads Ultra Thin Overnight With Wings 40ct to the price list</t>
  </si>
  <si>
    <t>Body Butters removed from Billie tab due to launch being postponed to FY26</t>
  </si>
  <si>
    <t>Cremo Bodywash Salt &amp; Grapefruit Discontinued date shifted from 1/1/2025 to 11/1/2024 due to early inventory runout</t>
  </si>
  <si>
    <t>Description for Cremo Cologne (W210341600) updated to reflect scent Palo Santo</t>
  </si>
  <si>
    <t>Cremo Vintage Suede Deodorant removed from Price List - will be an Amazon Exclusive for 2025</t>
  </si>
  <si>
    <t>Added Styafree Pads Maxi Regular 24ct to the price list</t>
  </si>
  <si>
    <t>Hydro5 Dispo Product Decription change (In SAP too)</t>
  </si>
  <si>
    <t>HT Sheer Touch 30 2oz Added to the New Items Tab</t>
  </si>
  <si>
    <t>Billie Dispo Body Wash &amp; Deo Country of Origin Added</t>
  </si>
  <si>
    <t>Carefree Pads Packaging Transition Timing</t>
  </si>
  <si>
    <t>Playtex Sport Packaging Transition Timing</t>
  </si>
  <si>
    <t>HT Sheer Touch 2oz has been removed from the Pricelist and will be lauched in FY 26.</t>
  </si>
  <si>
    <t xml:space="preserve">HT Sheer Touch Faces 60 (Y304288400) inner specs updated </t>
  </si>
  <si>
    <t>Billie Cedar Crush W304128300) removed from Price List- item has been removed from FY25 NPD launch plans</t>
  </si>
  <si>
    <t>INJECTOR + CHROMIUM 7CT REFILL effective discontinued date adjusted to 1/1/2025 (from 7/1/2025) due to limited inventory</t>
  </si>
  <si>
    <t>Cremo Body Wash Reserve Distillers Blend (W220075700) has been reactivated  - no longer set for discontinuation</t>
  </si>
  <si>
    <t>Updated the Playtex Sport Packaging Transition Timing Across Several Items</t>
  </si>
  <si>
    <t>Updated the CF Pads Packaging Transition Timing Across Several Items</t>
  </si>
  <si>
    <t>Order Minimum Policy</t>
  </si>
  <si>
    <t>EDGEWELL PERSONAL CARE</t>
  </si>
  <si>
    <t>EPC US Order Min.docx (sharepoint.com)</t>
  </si>
  <si>
    <t>Carefree - Stayfree - O.B.</t>
  </si>
  <si>
    <t>2025 Price List</t>
  </si>
  <si>
    <t>List Cost</t>
  </si>
  <si>
    <t>Case Pack</t>
  </si>
  <si>
    <t>Unit Specification</t>
  </si>
  <si>
    <t>Inner Specification</t>
  </si>
  <si>
    <t>Case Specification</t>
  </si>
  <si>
    <t>Pallet Specification</t>
  </si>
  <si>
    <t>Base SAP Material Number</t>
  </si>
  <si>
    <t>Effective Date</t>
  </si>
  <si>
    <t>Country of Origin</t>
  </si>
  <si>
    <t>Set Up Item Description                                               (Cash Register Description)</t>
  </si>
  <si>
    <t>Pack Type</t>
  </si>
  <si>
    <t>12 digit Item UPC</t>
  </si>
  <si>
    <t>Case GTIN</t>
  </si>
  <si>
    <t>Unit</t>
  </si>
  <si>
    <t>Inner</t>
  </si>
  <si>
    <t>Case</t>
  </si>
  <si>
    <t>Units</t>
  </si>
  <si>
    <t>Total (Case)</t>
  </si>
  <si>
    <t>New Item Specs Status
P=Prelim F=Final</t>
  </si>
  <si>
    <t>Length (in.)</t>
  </si>
  <si>
    <t>Width (in.)</t>
  </si>
  <si>
    <t>Height (in.)</t>
  </si>
  <si>
    <t>Weight
(lbs.)</t>
  </si>
  <si>
    <t>Cube 
(ft3)</t>
  </si>
  <si>
    <t>TI</t>
  </si>
  <si>
    <t>HI</t>
  </si>
  <si>
    <t>Cases
Per
Pallet</t>
  </si>
  <si>
    <t>CAREFREE PADS</t>
  </si>
  <si>
    <t>X302456600</t>
  </si>
  <si>
    <t>United States</t>
  </si>
  <si>
    <t>CF PADS MAXI SUPER WING 28CT</t>
  </si>
  <si>
    <t>0-78300-14022-1</t>
  </si>
  <si>
    <t>100-78300-14022-8</t>
  </si>
  <si>
    <t>X302456700</t>
  </si>
  <si>
    <t>CF PAD MAXI OVERNITE WING 28CT</t>
  </si>
  <si>
    <t>0-78300-14027-6</t>
  </si>
  <si>
    <t>100-78300-14027-3</t>
  </si>
  <si>
    <t>Packaging Refresh Projected Flow Through Timing: 6/1/25. Internal Material # Variant Change to X302456701</t>
  </si>
  <si>
    <t>X302461900</t>
  </si>
  <si>
    <t>CF PADS UT REG WINGS 28CT</t>
  </si>
  <si>
    <t>0-78300-14038-2</t>
  </si>
  <si>
    <t>100-78300-14039-6</t>
  </si>
  <si>
    <t>Packaging Refresh Projected Flow Through Timing: 4/1/2025. Internal Material # Variant Change to X302461901</t>
  </si>
  <si>
    <t>X302462100</t>
  </si>
  <si>
    <t>CF PADS UT REG WINGLESS 40CT</t>
  </si>
  <si>
    <t>0-78300-14040-5</t>
  </si>
  <si>
    <t>100-78300-14041-9</t>
  </si>
  <si>
    <t>Packaging Refresh Projected Flow Through Timing: 6/1/2025. Internal Material # Variant Change to X302462101</t>
  </si>
  <si>
    <t>X302462200</t>
  </si>
  <si>
    <t>CF PADS UT SUPER WING 28CT</t>
  </si>
  <si>
    <t>0-78300-14042-9</t>
  </si>
  <si>
    <t>100-78300-14042-6</t>
  </si>
  <si>
    <t>Packaging Refresh Projected Flow Through Timing: 5/1/2025. Internal Material # Variant Change to X302462201</t>
  </si>
  <si>
    <t>X302462300</t>
  </si>
  <si>
    <t>CF PADS UT SUPER WINGLESS 28CT</t>
  </si>
  <si>
    <t>0-78300-14043-6</t>
  </si>
  <si>
    <t>100-78300-14043-3</t>
  </si>
  <si>
    <t>X302462400</t>
  </si>
  <si>
    <t>CF PAD UT OVERNITE WING 28CT</t>
  </si>
  <si>
    <t>0-78300-14044-3</t>
  </si>
  <si>
    <t>100-78300-14044-0</t>
  </si>
  <si>
    <t>Packaging Refresh Projected Flow Through Timing: 4/1/2025. Internal Material # Variant Change to X302462401</t>
  </si>
  <si>
    <t>X302462500</t>
  </si>
  <si>
    <t>CF PAD UT OVERNITE WING 40CT</t>
  </si>
  <si>
    <t>0-78300-14045-0</t>
  </si>
  <si>
    <t>100-78300-14045-7</t>
  </si>
  <si>
    <t>Packaging Refresh Projected Flow Through Timing: 6/1/2025. Internal Material # Variant Change to X302462501</t>
  </si>
  <si>
    <t>CAREFREE LINERS</t>
  </si>
  <si>
    <t>X302070200</t>
  </si>
  <si>
    <t>CF LINER XLONG FLAT OC 100CT</t>
  </si>
  <si>
    <t>Flat Liner. Carton</t>
  </si>
  <si>
    <t>0-78300-13277-6</t>
  </si>
  <si>
    <t>000-78300-13283-7</t>
  </si>
  <si>
    <t/>
  </si>
  <si>
    <t>X302070000</t>
  </si>
  <si>
    <t>CF LINER REG WRAP OC 148CT</t>
  </si>
  <si>
    <t>Wrapped Liner. Bag</t>
  </si>
  <si>
    <t>0-78300-13279-0</t>
  </si>
  <si>
    <t>100-78300-13279-7</t>
  </si>
  <si>
    <t>X301533600</t>
  </si>
  <si>
    <t>CF LINER REG WRAP OC 20CT</t>
  </si>
  <si>
    <t>0-78300-06990-4</t>
  </si>
  <si>
    <t>000-78300-08199-9</t>
  </si>
  <si>
    <t>X199950300</t>
  </si>
  <si>
    <t>CF LINER REG FLT OC 120CT</t>
  </si>
  <si>
    <t>0-78300-06983-6</t>
  </si>
  <si>
    <t>100-78300-06983-3</t>
  </si>
  <si>
    <t>X199950200</t>
  </si>
  <si>
    <t>CF LINER LONG FLT OC 92CT</t>
  </si>
  <si>
    <t>0-78300-06982-9</t>
  </si>
  <si>
    <t>100-78300-06982-6</t>
  </si>
  <si>
    <t>X199950800</t>
  </si>
  <si>
    <t>CF LINER XLONG WRAP OC 36CT</t>
  </si>
  <si>
    <t>0-78300-06988-1</t>
  </si>
  <si>
    <t>100-78300-06988-8</t>
  </si>
  <si>
    <t>X199950600</t>
  </si>
  <si>
    <t>CF LINER LONG WRAP OC 42CT</t>
  </si>
  <si>
    <t>0-78300-06986-7</t>
  </si>
  <si>
    <t>100-78300-06986-4</t>
  </si>
  <si>
    <t>X301533500</t>
  </si>
  <si>
    <t>CF LINER REG WRAP OC 54CT</t>
  </si>
  <si>
    <t>0-78300-06994-2</t>
  </si>
  <si>
    <t>000-78300-08198-2</t>
  </si>
  <si>
    <t>X199950400</t>
  </si>
  <si>
    <t>CF LINER THIN WRAP OC 60CT</t>
  </si>
  <si>
    <t xml:space="preserve">Wrapped Liner. Bag </t>
  </si>
  <si>
    <t>0-78300-06984-3</t>
  </si>
  <si>
    <t>100-78300-06984-0</t>
  </si>
  <si>
    <t>X199951300</t>
  </si>
  <si>
    <t>CF LINER XLONG WRAP OC 93CT</t>
  </si>
  <si>
    <t>0-78300-06993-5</t>
  </si>
  <si>
    <t>100-78300-06993-2</t>
  </si>
  <si>
    <t>X199952100</t>
  </si>
  <si>
    <t>CF LINER THONG FLAT OC 49CT</t>
  </si>
  <si>
    <t xml:space="preserve">Flat Liner. Carton </t>
  </si>
  <si>
    <t>0-78300-07001-6</t>
  </si>
  <si>
    <t>100-78300-07001-3</t>
  </si>
  <si>
    <t>X302069500</t>
  </si>
  <si>
    <t>3/1/2025 Discontinued Date</t>
  </si>
  <si>
    <t>CF LINER ORG WRAP OC 90CT</t>
  </si>
  <si>
    <t>0-78300-13273-8</t>
  </si>
  <si>
    <t>100-78300-13273-5</t>
  </si>
  <si>
    <t>X199950500</t>
  </si>
  <si>
    <t>CF LINER ORG WRAP SCENT 20CT</t>
  </si>
  <si>
    <t>0-78300-06985-0</t>
  </si>
  <si>
    <t>100-78300-06985-7</t>
  </si>
  <si>
    <t>STAYFREE</t>
  </si>
  <si>
    <t>X302195300</t>
  </si>
  <si>
    <t>4 month lead-time from Account commitment</t>
  </si>
  <si>
    <t>SF PAD MAXI CLASSIC 22CT</t>
  </si>
  <si>
    <t>0-78300-07028-3</t>
  </si>
  <si>
    <t>000-78300-13647-7</t>
  </si>
  <si>
    <t>X301272300</t>
  </si>
  <si>
    <t>April (4 month lead-time from Account commitment)</t>
  </si>
  <si>
    <t>SF PAD MAXI REGULAR 24CT</t>
  </si>
  <si>
    <t>0-78300-07025-2</t>
  </si>
  <si>
    <t>000-78300-02961-8</t>
  </si>
  <si>
    <t>X301272000</t>
  </si>
  <si>
    <t>SF PAD MAXI SUPER WINGLES 48CT</t>
  </si>
  <si>
    <t>0-78300-07036-8</t>
  </si>
  <si>
    <t>000-78300-02958-8</t>
  </si>
  <si>
    <t>X301272500</t>
  </si>
  <si>
    <t>SF PAD MAXI SUPER WINGLES 66CT</t>
  </si>
  <si>
    <t>0-78300-07023-8</t>
  </si>
  <si>
    <t>000-78300-02964-9</t>
  </si>
  <si>
    <t>X301097600</t>
  </si>
  <si>
    <t>June (4 month lead-time from Account commitment)</t>
  </si>
  <si>
    <t>SF PAD UT OVERNITE WING 40CT</t>
  </si>
  <si>
    <t>0-78300-07044-3</t>
  </si>
  <si>
    <t>000-78300-02593-1</t>
  </si>
  <si>
    <t>Femcare Abbreviation Meaning:</t>
  </si>
  <si>
    <t>SF = STAYFREE</t>
  </si>
  <si>
    <t>CF = CAREFREE</t>
  </si>
  <si>
    <t>REG= Regular</t>
  </si>
  <si>
    <t xml:space="preserve">WRAP= Wrapped </t>
  </si>
  <si>
    <t>OC = Odor control</t>
  </si>
  <si>
    <t>XLong= Extra Long</t>
  </si>
  <si>
    <t>+ = Plus</t>
  </si>
  <si>
    <t>ORG = ORIGINAL</t>
  </si>
  <si>
    <t>MP = Multipack</t>
  </si>
  <si>
    <t>UT = Ultra Thin</t>
  </si>
  <si>
    <t>OVN= Overnight</t>
  </si>
  <si>
    <t>WLESS = Wingless</t>
  </si>
  <si>
    <t>FLT = Flat</t>
  </si>
  <si>
    <t xml:space="preserve">UNSC = Unscented </t>
  </si>
  <si>
    <t>SC = Scent</t>
  </si>
  <si>
    <t>SPORT</t>
  </si>
  <si>
    <t>X302492500</t>
  </si>
  <si>
    <t>PTX SPORT R/S MP FF 32CT</t>
  </si>
  <si>
    <t>0-78300-14110-5</t>
  </si>
  <si>
    <t>100-78300-14110-2</t>
  </si>
  <si>
    <t>Box Structure Change Transition Timing: 7/1/25. Internal Material # Variant Change to X302492501</t>
  </si>
  <si>
    <t>X302492300</t>
  </si>
  <si>
    <t>PTX SPORT R/S/S+ MP FF 32CT</t>
  </si>
  <si>
    <t>0-78300-14108-2</t>
  </si>
  <si>
    <t>100-78300-14108-9</t>
  </si>
  <si>
    <t>Box Structure Change Transition Timing: 7/1/25. Internal Material # Variant Change to X302492302</t>
  </si>
  <si>
    <t>100 78300 14108 9</t>
  </si>
  <si>
    <t>X302492400</t>
  </si>
  <si>
    <t>PTX SPORT L/R/S MP FF 32CT</t>
  </si>
  <si>
    <t>0-78300-14109-9</t>
  </si>
  <si>
    <t>100-78300-14109-6</t>
  </si>
  <si>
    <t>Box Structure Change Transition Timing: 7/1/25. Internal Material # Variant Change to X302492401</t>
  </si>
  <si>
    <t>X0810900</t>
  </si>
  <si>
    <t>PTX SPORT REG FF 18CT</t>
  </si>
  <si>
    <t>0-78300-08109-8</t>
  </si>
  <si>
    <t>100-78300-08109-5</t>
  </si>
  <si>
    <t>X301143300</t>
  </si>
  <si>
    <t>PTX SPORT REG FF 36CT</t>
  </si>
  <si>
    <t>0-78300-09922-2</t>
  </si>
  <si>
    <t>000-78300-02685-3</t>
  </si>
  <si>
    <t>X301795600</t>
  </si>
  <si>
    <t>PTX SPORT REG FF 48CT</t>
  </si>
  <si>
    <t>0-78300-11733-9</t>
  </si>
  <si>
    <t>100-78300-11733-6</t>
  </si>
  <si>
    <t>Box Structure Change Transition Timing: 8/1/25. Internal Material # Variant Change to X301795601</t>
  </si>
  <si>
    <t>X0811100</t>
  </si>
  <si>
    <t>PTX SPORT SUPER FF 18CT</t>
  </si>
  <si>
    <t>0-78300-08111-1</t>
  </si>
  <si>
    <t>100-78300-08111-8</t>
  </si>
  <si>
    <t>X301143400</t>
  </si>
  <si>
    <t>PTX SPORT SUPER FF 36CT</t>
  </si>
  <si>
    <t>0-78300-09923-9</t>
  </si>
  <si>
    <t>000-78300-02688-4</t>
  </si>
  <si>
    <t>Box Structure Change Transition Timing: 7/1/25. Internal Material # Variant Change to X301143419</t>
  </si>
  <si>
    <t>000 78300 02688 4</t>
  </si>
  <si>
    <t>X301795700</t>
  </si>
  <si>
    <t>PTX SPORT SUPER FF 48CT</t>
  </si>
  <si>
    <t>0-78300-11734-6</t>
  </si>
  <si>
    <t>100-78300-11734-3</t>
  </si>
  <si>
    <t>Box Structure Change Transition Timing: 7/1/25. Internal Material # Variant Change to X301795701</t>
  </si>
  <si>
    <t>X301795500</t>
  </si>
  <si>
    <t>PTX SPORT R/S MP FF 48CT</t>
  </si>
  <si>
    <t>0-78300-11732-2</t>
  </si>
  <si>
    <t>100-78300-11732-9</t>
  </si>
  <si>
    <t>Box Structure Change Transition Timing: 6/1/25. Internal Material # Variant Change to X301795501</t>
  </si>
  <si>
    <t>X0813500</t>
  </si>
  <si>
    <t>PTX SPORT SUPER+ FF 18CT</t>
  </si>
  <si>
    <t>0-78300-08135-7</t>
  </si>
  <si>
    <t>100-78300-08135-4</t>
  </si>
  <si>
    <t>X301143200</t>
  </si>
  <si>
    <t>PTX SPORT SUPER+ FF 36CT</t>
  </si>
  <si>
    <t>0-78300-08136-4</t>
  </si>
  <si>
    <t>000-78300-02684-6</t>
  </si>
  <si>
    <t>X302145400</t>
  </si>
  <si>
    <t>PTX SPORT S/S+ MP FF 32CT</t>
  </si>
  <si>
    <t>0-78300-13518-0</t>
  </si>
  <si>
    <t>100-78300-13518-7</t>
  </si>
  <si>
    <t>Box Structure Change Transition Timing: 2/1/25.  Internal Material # Variant Change to X302145401</t>
  </si>
  <si>
    <t>X301921300</t>
  </si>
  <si>
    <t>PTX SPORT ULTRA FF 36CT</t>
  </si>
  <si>
    <t>0-78300-12878-6</t>
  </si>
  <si>
    <t>100-78300-12878-3</t>
  </si>
  <si>
    <t>SPORT ODOR SHIELD</t>
  </si>
  <si>
    <t>X301584600</t>
  </si>
  <si>
    <t>PTX SPORT REG OS 16CT</t>
  </si>
  <si>
    <t>0-78300-08257-6</t>
  </si>
  <si>
    <t>100-78300-08257-3</t>
  </si>
  <si>
    <t>X301584700</t>
  </si>
  <si>
    <t>PTX SPORT SUPER OS 16CT</t>
  </si>
  <si>
    <t>0-78300-08258-3</t>
  </si>
  <si>
    <t>100-78300-08258-0</t>
  </si>
  <si>
    <t>X301584500</t>
  </si>
  <si>
    <t>PTX SPORT REG OS 32CT</t>
  </si>
  <si>
    <t>0-78300-08256-9</t>
  </si>
  <si>
    <t>100-78300-08256-6</t>
  </si>
  <si>
    <t>X301584400</t>
  </si>
  <si>
    <t>PTX SPORT SUPER OS 32CT</t>
  </si>
  <si>
    <t>0-78300-08255-2</t>
  </si>
  <si>
    <t>100-78300-08255-9</t>
  </si>
  <si>
    <t>Box Structure Change Transition Timing: 7/1/25. Internal Material # Variant Change to X301584403</t>
  </si>
  <si>
    <t>X301584300</t>
  </si>
  <si>
    <t>PTX SPORT R/S MP OS 32CT</t>
  </si>
  <si>
    <t>0-78300-08254-5</t>
  </si>
  <si>
    <t>100-78300-08254-2</t>
  </si>
  <si>
    <t>Box Structure Change Transition Timing: 3/1/25. Internal Material # Variant Change to X301584305</t>
  </si>
  <si>
    <t>o.b.</t>
  </si>
  <si>
    <t>X304169100</t>
  </si>
  <si>
    <t>On 10/1/24 the Case UPC changed</t>
  </si>
  <si>
    <t>Germany</t>
  </si>
  <si>
    <t>OB TAMPONS SUPER+ 40CT</t>
  </si>
  <si>
    <t>0-78300-07010-8</t>
  </si>
  <si>
    <t>000-78300-14167-9</t>
  </si>
  <si>
    <t>X199953100</t>
  </si>
  <si>
    <t>OB TAMPONS R/S/S+ MP 40CT</t>
  </si>
  <si>
    <t>0-78300-07011-5</t>
  </si>
  <si>
    <t>100-78300-07011-2</t>
  </si>
  <si>
    <t>X304360000</t>
  </si>
  <si>
    <t>3/1/25 Transition to the New Case UPC</t>
  </si>
  <si>
    <t xml:space="preserve">0-78300-07011-5	</t>
  </si>
  <si>
    <t>000-78300-14400-7</t>
  </si>
  <si>
    <t>X199953200</t>
  </si>
  <si>
    <t xml:space="preserve">Discontinued Date: Aligned with your Account POG reset timing </t>
  </si>
  <si>
    <t>OB TAMPONS ULTRA 40CT</t>
  </si>
  <si>
    <t>0-78300-07012-2</t>
  </si>
  <si>
    <t>100-78300-07012-9</t>
  </si>
  <si>
    <t>X304316500</t>
  </si>
  <si>
    <t>Aligned with your Account POG reset timing as both the New Item UPC &amp; New Case UPC are changing</t>
  </si>
  <si>
    <t>0 78300 02179 7</t>
  </si>
  <si>
    <t>100 78300 02179 4</t>
  </si>
  <si>
    <t>X304168900</t>
  </si>
  <si>
    <t>OB TAMPONS REG 40CT</t>
  </si>
  <si>
    <t>0-78300-07008-5</t>
  </si>
  <si>
    <t>000-78300-14165-5</t>
  </si>
  <si>
    <t>X304169000</t>
  </si>
  <si>
    <t>OB TAMPONS SUPER 40CT</t>
  </si>
  <si>
    <t>0-78300-07009-2</t>
  </si>
  <si>
    <t>000-78300-14166-2</t>
  </si>
  <si>
    <t>SIMPLY GENTLE GLIDE</t>
  </si>
  <si>
    <t>X301144000</t>
  </si>
  <si>
    <t>PTX SIMPLY GG REG FF 40CT</t>
  </si>
  <si>
    <t>0-78300-09849-2</t>
  </si>
  <si>
    <t>000-78300-02699-0</t>
  </si>
  <si>
    <t>X301144100</t>
  </si>
  <si>
    <t>PTX SIMPLY GG SUPER FF 36CT</t>
  </si>
  <si>
    <t>0-78300-09850-8</t>
  </si>
  <si>
    <t>000-78300-02695-2</t>
  </si>
  <si>
    <t>X301144300</t>
  </si>
  <si>
    <t>PTX SIMPLY GG SUPER+ FF 36CT</t>
  </si>
  <si>
    <t>0-78300-09851-5</t>
  </si>
  <si>
    <t>000-78300-02697-6</t>
  </si>
  <si>
    <t>X301142400</t>
  </si>
  <si>
    <t>PTX SIMPLY GG R/S MP FF 36CT</t>
  </si>
  <si>
    <t>0-78300-08997-1</t>
  </si>
  <si>
    <t>000-78300-02676-1</t>
  </si>
  <si>
    <t>X301143900</t>
  </si>
  <si>
    <t>PTX SIMPLY GG ULTRA FF 36CT</t>
  </si>
  <si>
    <t>0-78300-09927-7</t>
  </si>
  <si>
    <t>000-78300-02694-5</t>
  </si>
  <si>
    <t>CLEAN COMFORT</t>
  </si>
  <si>
    <t>X302076600</t>
  </si>
  <si>
    <t>PTX CC REG FF 16CT</t>
  </si>
  <si>
    <t>0-78300-13293-6</t>
  </si>
  <si>
    <t>100-78300-13293-3</t>
  </si>
  <si>
    <t>P</t>
  </si>
  <si>
    <t>X302076700</t>
  </si>
  <si>
    <t>PTX CC SUPER FF 16CT</t>
  </si>
  <si>
    <t>0-78300-13294-3</t>
  </si>
  <si>
    <t>100-78300-13294-0</t>
  </si>
  <si>
    <t>X302076800</t>
  </si>
  <si>
    <t>PTX CC REG FF 30CT</t>
  </si>
  <si>
    <t>0-78300-13295-0</t>
  </si>
  <si>
    <t>100-78300-13295-7</t>
  </si>
  <si>
    <t>X302076900</t>
  </si>
  <si>
    <t>PTX CC SUPER FF 30CT</t>
  </si>
  <si>
    <t>0-78300-13296-7</t>
  </si>
  <si>
    <t>100-78300-13296-4</t>
  </si>
  <si>
    <t>X302077000</t>
  </si>
  <si>
    <t>PTX CC R/S MP FF 28CT</t>
  </si>
  <si>
    <t>0-78300-13297-4</t>
  </si>
  <si>
    <t>100-78300-13297-1</t>
  </si>
  <si>
    <t>PTX = Playtex</t>
  </si>
  <si>
    <t xml:space="preserve">FF = Fragrance Free  </t>
  </si>
  <si>
    <t>OS = Odor Shield</t>
  </si>
  <si>
    <t>CC = Clean Comfort</t>
  </si>
  <si>
    <t>R/S = Regular/Super</t>
  </si>
  <si>
    <t>S/S+ = Super/Super Plus</t>
  </si>
  <si>
    <t>R/S/S+ = Regular/Super/Super Plus</t>
  </si>
  <si>
    <t>L/R/S = Light/Regular/Super</t>
  </si>
  <si>
    <t>GG = Gentle Glide</t>
  </si>
  <si>
    <t>Wet Ones</t>
  </si>
  <si>
    <t>WERCS</t>
  </si>
  <si>
    <t>Item Description</t>
  </si>
  <si>
    <t>Weight (lbs.)</t>
  </si>
  <si>
    <t>Cube (ft3)</t>
  </si>
  <si>
    <t>HAND SANITIZER</t>
  </si>
  <si>
    <t>X302182700</t>
  </si>
  <si>
    <t>WO LAV HAND SNTZR MIST 1.95oz</t>
  </si>
  <si>
    <t>0-76828-13180-6</t>
  </si>
  <si>
    <t>100-76828-13611-2</t>
  </si>
  <si>
    <t>TRAVEL</t>
  </si>
  <si>
    <t>X301875200</t>
  </si>
  <si>
    <t>WO AB FRESH SCENT TRVL PK 20CT</t>
  </si>
  <si>
    <t>0-76828-04843-2</t>
  </si>
  <si>
    <t>000-76828-12681-9</t>
  </si>
  <si>
    <t>X0484300</t>
  </si>
  <si>
    <t xml:space="preserve">WO AB FRESH SCENT TRVL PK 20CT </t>
  </si>
  <si>
    <t>100-76828-04843-9</t>
  </si>
  <si>
    <t>X301875000</t>
  </si>
  <si>
    <t xml:space="preserve">WO AB TROP SPLSH 20CT TRVL PK </t>
  </si>
  <si>
    <t>0-76828-04864-7</t>
  </si>
  <si>
    <t>000-76828-12682-6</t>
  </si>
  <si>
    <t>X0486400</t>
  </si>
  <si>
    <t>WO AB TROP SPLSH 20CT TRVL PK</t>
  </si>
  <si>
    <t>100-76828-04864-4</t>
  </si>
  <si>
    <t>X301875100</t>
  </si>
  <si>
    <t xml:space="preserve">WO SENSITIVE SKIN 20CT TRVL PK </t>
  </si>
  <si>
    <t>0-76828-04863-0</t>
  </si>
  <si>
    <t>000-76828-12683-3</t>
  </si>
  <si>
    <t>X0486300</t>
  </si>
  <si>
    <t>100-76828-04863-7</t>
  </si>
  <si>
    <t>X302479600</t>
  </si>
  <si>
    <t xml:space="preserve">WO AB LAVENDER 20CT TRVL PK </t>
  </si>
  <si>
    <t>0-76828-13851-5</t>
  </si>
  <si>
    <t>000-76828-14094-5</t>
  </si>
  <si>
    <t>X302313000</t>
  </si>
  <si>
    <t>000-76828-13852-2</t>
  </si>
  <si>
    <t>X0486500</t>
  </si>
  <si>
    <t xml:space="preserve">WO FR SCENT 20CT TRVL PK UUPC </t>
  </si>
  <si>
    <t>0-76828-04865-4</t>
  </si>
  <si>
    <t>100-76828-04865-1</t>
  </si>
  <si>
    <t>X302038400</t>
  </si>
  <si>
    <t xml:space="preserve">WO TRP SPLSH 20CT TRVL PK UUPC </t>
  </si>
  <si>
    <t>0-76828-13198-1</t>
  </si>
  <si>
    <t>100-76828-13198-8</t>
  </si>
  <si>
    <t>X304120600</t>
  </si>
  <si>
    <t xml:space="preserve">WO SS 20CT TRVL PK UUPC </t>
  </si>
  <si>
    <t>0-76828-14132-4</t>
  </si>
  <si>
    <t>100-76828-14132-4</t>
  </si>
  <si>
    <t>X304103900</t>
  </si>
  <si>
    <t>WO BIG &amp; STRONG TRVL PK 28CT</t>
  </si>
  <si>
    <t>0-76828-14125-6</t>
  </si>
  <si>
    <t>000-76828-14126-3</t>
  </si>
  <si>
    <t>X304104000</t>
  </si>
  <si>
    <t>WO BODY WIPE TRVL PK 28CT</t>
  </si>
  <si>
    <t>0-76828-14127-0</t>
  </si>
  <si>
    <t>000-76828-14128-7</t>
  </si>
  <si>
    <t>X302313300</t>
  </si>
  <si>
    <t>WO AB PLANT BASED 20CT TRVL PK</t>
  </si>
  <si>
    <t xml:space="preserve">0 76828 13855 3 </t>
  </si>
  <si>
    <t xml:space="preserve">100 76828 13855 0 </t>
  </si>
  <si>
    <t>SINGLES</t>
  </si>
  <si>
    <t>X0472100</t>
  </si>
  <si>
    <t>WO SENSITIVE SKIN 24CT SINGLES</t>
  </si>
  <si>
    <t>0-76828-04721-3</t>
  </si>
  <si>
    <t>100-76828-04721-0</t>
  </si>
  <si>
    <t>X0473000</t>
  </si>
  <si>
    <t>WO AB TROP SPLASH 24CT SINGLES</t>
  </si>
  <si>
    <t>0-76828-04730-5</t>
  </si>
  <si>
    <t>100-76828-04730-2</t>
  </si>
  <si>
    <t>X0472300</t>
  </si>
  <si>
    <t>WO FRESH SCENT AB 24CT SINGLES</t>
  </si>
  <si>
    <t>0-76828-04723-7</t>
  </si>
  <si>
    <t>100-76828-04723-4</t>
  </si>
  <si>
    <t>CANISTERS</t>
  </si>
  <si>
    <t>X0467000</t>
  </si>
  <si>
    <t>WO SS 40CT CANISTER</t>
  </si>
  <si>
    <t>0-76828-04670-4</t>
  </si>
  <si>
    <t>100-76828-04670-1</t>
  </si>
  <si>
    <t>X0467200</t>
  </si>
  <si>
    <t>WO TROP SPLASH 40CT CANISTER</t>
  </si>
  <si>
    <t>0-76828-04672-8</t>
  </si>
  <si>
    <t>100-76828-04672-5</t>
  </si>
  <si>
    <t>X0470300</t>
  </si>
  <si>
    <t>WO FRESH SCENT 40CT CANISTER</t>
  </si>
  <si>
    <t>0-76828-04703-9</t>
  </si>
  <si>
    <t>100-76828-04703-6</t>
  </si>
  <si>
    <t xml:space="preserve">X302313200 </t>
  </si>
  <si>
    <t>WO AB LAVENDER 40CT CANISTER</t>
  </si>
  <si>
    <t>0 76828 13853 9</t>
  </si>
  <si>
    <t xml:space="preserve">100 76828 13854 3 </t>
  </si>
  <si>
    <t>Changes to price list</t>
  </si>
  <si>
    <t>Banana Boat</t>
  </si>
  <si>
    <t>Effective Dates</t>
  </si>
  <si>
    <t>Cases Per Pallet</t>
  </si>
  <si>
    <t>MINERAL</t>
  </si>
  <si>
    <t>X302246800</t>
  </si>
  <si>
    <t>DISCO 10/31/2024</t>
  </si>
  <si>
    <t>BB SPORT MINERL LTN SPF50+ 6OZ</t>
  </si>
  <si>
    <t>0-79656-02434-0</t>
  </si>
  <si>
    <t>000-79656-13268-7</t>
  </si>
  <si>
    <t>X304289900</t>
  </si>
  <si>
    <t>NEW
11/1/2024</t>
  </si>
  <si>
    <t>BB MINERAL LOTION SPF50 5FLOZ</t>
  </si>
  <si>
    <t>0-79656-14296-9</t>
  </si>
  <si>
    <t>100-79656-14296-6</t>
  </si>
  <si>
    <t>F</t>
  </si>
  <si>
    <t>X304290000</t>
  </si>
  <si>
    <t>BB MINERAL SPORT LTN SPF50 5OZ</t>
  </si>
  <si>
    <t>0-79656-14297-6</t>
  </si>
  <si>
    <t>100-79656-14297-3</t>
  </si>
  <si>
    <t>X302246900</t>
  </si>
  <si>
    <t>BB KIDS MINERAL LTN SPF50+ 6OZ</t>
  </si>
  <si>
    <t>0-79656-02451-7</t>
  </si>
  <si>
    <t>000-79656-13269-4</t>
  </si>
  <si>
    <t>X302247000</t>
  </si>
  <si>
    <t>BB SENS MINERAL LTN SPF50+ 6OZ</t>
  </si>
  <si>
    <t>0-79656-02884-3</t>
  </si>
  <si>
    <t>000-79656-13270-0</t>
  </si>
  <si>
    <t>X302086200</t>
  </si>
  <si>
    <t>BB KID100%MINERAL CS SPF50 5OZ</t>
  </si>
  <si>
    <t>0-79656-13321-9</t>
  </si>
  <si>
    <t>100-79656-13321-6</t>
  </si>
  <si>
    <t>X302086400</t>
  </si>
  <si>
    <t>BB SPT100%MINERAL CS SPF50 5OZ</t>
  </si>
  <si>
    <t>0-79656-13323-3</t>
  </si>
  <si>
    <t>100-79656-13323-0</t>
  </si>
  <si>
    <t>X301264600</t>
  </si>
  <si>
    <t>BB SENS MINRL CSPRY SPF50+ 6OZ</t>
  </si>
  <si>
    <t>0-79656-02949-9</t>
  </si>
  <si>
    <t>000-79656-12949-6</t>
  </si>
  <si>
    <t>BABY</t>
  </si>
  <si>
    <t>X302246700</t>
  </si>
  <si>
    <t>BB BABY MINERAL LTN SPF50+ 6OZ</t>
  </si>
  <si>
    <t>0-79656-02432-6</t>
  </si>
  <si>
    <t>000-79656-13267-0</t>
  </si>
  <si>
    <t>X301297300</t>
  </si>
  <si>
    <t>BB BABY MINRL CSPRY SPF50+ 6OZ</t>
  </si>
  <si>
    <t>0-79656-02433-3</t>
  </si>
  <si>
    <t>000-79656-13031-7</t>
  </si>
  <si>
    <t>X304370000</t>
  </si>
  <si>
    <t>BB BABY LOTION SPF50+ 6OZ</t>
  </si>
  <si>
    <t>0-79656-14412-3</t>
  </si>
  <si>
    <t>100-79656-14412-0</t>
  </si>
  <si>
    <t>GENERAL PROTECTION</t>
  </si>
  <si>
    <t>X302219300</t>
  </si>
  <si>
    <t>BB PROT+VITAMN LTN SPF30 4.5OZ</t>
  </si>
  <si>
    <t>0 79656 13689 0</t>
  </si>
  <si>
    <t>100 79656 13689 7</t>
  </si>
  <si>
    <t>X302226300</t>
  </si>
  <si>
    <t>BB PROT+VITAMN CS SPF50+ 4.5OZ</t>
  </si>
  <si>
    <t>0 79656 13709 5</t>
  </si>
  <si>
    <t>100 79656 13709 2</t>
  </si>
  <si>
    <t>X302219400</t>
  </si>
  <si>
    <t>BB PROT+VITAMN LTN SPF50 4.5OZ</t>
  </si>
  <si>
    <t>0 79656 13690 6</t>
  </si>
  <si>
    <t>100 79656 13690 3</t>
  </si>
  <si>
    <t>X302220500</t>
  </si>
  <si>
    <t>BB PROT+VITAMN FACE SPF50+ 2OZ</t>
  </si>
  <si>
    <t>0 79656 13705 7</t>
  </si>
  <si>
    <t>100 79656 13705 4</t>
  </si>
  <si>
    <t>X301323500</t>
  </si>
  <si>
    <t>BB ULTDEF UM CSPRY SPF100 6OZ</t>
  </si>
  <si>
    <t>0-79656-05081-3</t>
  </si>
  <si>
    <t>000-79656-13113-0</t>
  </si>
  <si>
    <t>X301482300</t>
  </si>
  <si>
    <t>BB LITASAIR BODYLTN SPF50+ 6OZ</t>
  </si>
  <si>
    <t>0-79656-03246-8</t>
  </si>
  <si>
    <t>000-79656-13246-5</t>
  </si>
  <si>
    <t>X301482400</t>
  </si>
  <si>
    <t>BB LIGHTASAIR CSPRY SPF50+ 6OZ</t>
  </si>
  <si>
    <t>0-79656-03249-9</t>
  </si>
  <si>
    <t>000-79656-13249-6</t>
  </si>
  <si>
    <t>X301451200</t>
  </si>
  <si>
    <t>BB HAIR&amp;SCALP CSPRY SPF30 6OZ</t>
  </si>
  <si>
    <t>0-79656-04041-8</t>
  </si>
  <si>
    <t>000-79656-14041-5</t>
  </si>
  <si>
    <t>ROLL ON</t>
  </si>
  <si>
    <t>X301985900</t>
  </si>
  <si>
    <t>BB SPORT ROLLON SPF60+ 2.5OZ</t>
  </si>
  <si>
    <t>0-79656-13089-8</t>
  </si>
  <si>
    <t>100-79656-13089-5</t>
  </si>
  <si>
    <t>X301981000</t>
  </si>
  <si>
    <t>BB KIDS ROLLON SPF60+ 2.5OZ</t>
  </si>
  <si>
    <t>0-79656-13083-6</t>
  </si>
  <si>
    <t>100-79656-13083-3</t>
  </si>
  <si>
    <t>TANNING</t>
  </si>
  <si>
    <t>X1001000</t>
  </si>
  <si>
    <t>BB DEEP TAN OIL SPRAY SPF0 8OZ</t>
  </si>
  <si>
    <t>0-79656-00010-8</t>
  </si>
  <si>
    <t>000-79656-10010-5</t>
  </si>
  <si>
    <t>X1002500</t>
  </si>
  <si>
    <t>BB DEEP TAN OIL SPRAY SPF4 8OZ</t>
  </si>
  <si>
    <t>0-79656-00025-2</t>
  </si>
  <si>
    <t>000-79656-10025-9</t>
  </si>
  <si>
    <t>X1040200</t>
  </si>
  <si>
    <t>BB PROTCTV SPRAY OIL SPF15 8OZ</t>
  </si>
  <si>
    <t>0-79656-00402-1</t>
  </si>
  <si>
    <t>000-79656-10402-8</t>
  </si>
  <si>
    <t>X301303500</t>
  </si>
  <si>
    <t>BB DPTAN DRYOIL CSPRY SPF4 6OZ</t>
  </si>
  <si>
    <t>0-79656-04663-2</t>
  </si>
  <si>
    <t>000-79656-03049-5</t>
  </si>
  <si>
    <t>X301304200</t>
  </si>
  <si>
    <t>BB DRY OIL CLEARSPRAY SPF8 6OZ</t>
  </si>
  <si>
    <t>0-79656-04450-8</t>
  </si>
  <si>
    <t>000-79656-13064-5</t>
  </si>
  <si>
    <t>X301304300</t>
  </si>
  <si>
    <t>BB PROT DRYOIL CSPRY SPF15 6OZ</t>
  </si>
  <si>
    <t>0-79656-04483-6</t>
  </si>
  <si>
    <t>000-79656-13065-2</t>
  </si>
  <si>
    <t>X301304400</t>
  </si>
  <si>
    <t>BB PROT DRYOIL CSPRY SPF25 6OZ</t>
  </si>
  <si>
    <t>0-79656-04647-2</t>
  </si>
  <si>
    <t>000-79656-13066-9</t>
  </si>
  <si>
    <t>KIDS</t>
  </si>
  <si>
    <t>X302134100</t>
  </si>
  <si>
    <t>BB KIDS CSPRAY SPF65 6OZ</t>
  </si>
  <si>
    <t>0-79656-13401-8</t>
  </si>
  <si>
    <t>100-79656-13401-5</t>
  </si>
  <si>
    <t>X301311800</t>
  </si>
  <si>
    <t>BB KIDS CLR UM CS SPF50+ 6OZ</t>
  </si>
  <si>
    <t>0-79656-03130-0</t>
  </si>
  <si>
    <t>000-79656-13076-8</t>
  </si>
  <si>
    <t>X301304000</t>
  </si>
  <si>
    <t>BB KIDS ULTMSTCSPRY SPF100 6OZ</t>
  </si>
  <si>
    <t>0-79656-05082-0</t>
  </si>
  <si>
    <t>000-79656-03060-0</t>
  </si>
  <si>
    <t>X1496700</t>
  </si>
  <si>
    <t>BB KIDS SUNSCRN LTN SPF100 4OZ</t>
  </si>
  <si>
    <t>0-79656-04967-1</t>
  </si>
  <si>
    <t>000-79656-14967-8</t>
  </si>
  <si>
    <t>X300728300</t>
  </si>
  <si>
    <t>BB KIDS SPORT LTN SPF50+ 6OZ</t>
  </si>
  <si>
    <t>0-79656-01681-9</t>
  </si>
  <si>
    <t>000-79656-11681-6</t>
  </si>
  <si>
    <t>X301312100</t>
  </si>
  <si>
    <t>BB KIDS SPORT CSPRY SPF50+ 6OZ</t>
  </si>
  <si>
    <t>0-79656-01806-6</t>
  </si>
  <si>
    <t>000-79656-13092-8</t>
  </si>
  <si>
    <t>X302457300</t>
  </si>
  <si>
    <t>BB KID REUSBLSPRY SPF50+ 5.5OZ</t>
  </si>
  <si>
    <t>0-79656-14030-9</t>
  </si>
  <si>
    <t>100-79656-14030-6</t>
  </si>
  <si>
    <t>X302457600</t>
  </si>
  <si>
    <t>BB KID REUSBLRFLL SPF50+ 5.5OZ</t>
  </si>
  <si>
    <t>0-79656-14033-0</t>
  </si>
  <si>
    <t>100-79656-14033-7</t>
  </si>
  <si>
    <t>X302022200</t>
  </si>
  <si>
    <t>BB SPORTULTRA CSPRAY SPF65 6OZ</t>
  </si>
  <si>
    <t>0-79656-13160-4</t>
  </si>
  <si>
    <t>100-79656-13160-1</t>
  </si>
  <si>
    <t>X302018800</t>
  </si>
  <si>
    <t>BB SPORTULTRA LOTION SPF65 8OZ</t>
  </si>
  <si>
    <t>0-79656-13153-6</t>
  </si>
  <si>
    <t>100-79656-13153-3</t>
  </si>
  <si>
    <t>X301311400</t>
  </si>
  <si>
    <t>BB SPORT CLZN CSPRY SPF30 6OZ</t>
  </si>
  <si>
    <t>0-79656-05140-7</t>
  </si>
  <si>
    <t>000-79656-13074-4</t>
  </si>
  <si>
    <t>X301303800</t>
  </si>
  <si>
    <t>BB SPORT CLZN CSPRY SPF50+ 6OZ</t>
  </si>
  <si>
    <t>0-79656-05141-4</t>
  </si>
  <si>
    <t>000-79656-03056-3</t>
  </si>
  <si>
    <t>X1497000</t>
  </si>
  <si>
    <t>BB SPORT ULTRA LTN SPF15 8OZ</t>
  </si>
  <si>
    <t>0-79656-04970-1</t>
  </si>
  <si>
    <t>000-79656-14970-8</t>
  </si>
  <si>
    <t>X1497100</t>
  </si>
  <si>
    <t>BB SPORT ULTRA LTN SPF30 8OZ</t>
  </si>
  <si>
    <t>0-79656-04971-8</t>
  </si>
  <si>
    <t>000-79656-14971-5</t>
  </si>
  <si>
    <t>X1497200</t>
  </si>
  <si>
    <t>BB SPORT ULTRA LTN SPF50+ 8OZ</t>
  </si>
  <si>
    <t>0-79656-04972-5</t>
  </si>
  <si>
    <t>000-79656-14972-2</t>
  </si>
  <si>
    <t>X1496800</t>
  </si>
  <si>
    <t>BB SPORT ULTRA LTN SPF100 4OZ</t>
  </si>
  <si>
    <t>0-79656-04968-8</t>
  </si>
  <si>
    <t>000-79656-14968-5</t>
  </si>
  <si>
    <t>X301314000</t>
  </si>
  <si>
    <t>BB SPORT ULTRA CSPRY SPF15 6OZ</t>
  </si>
  <si>
    <t>0-79656-03177-5</t>
  </si>
  <si>
    <t>000-79656-13093-5</t>
  </si>
  <si>
    <t>X301303600</t>
  </si>
  <si>
    <t>BB SPORT ULTRA CSPRY SPF30 6OZ</t>
  </si>
  <si>
    <t>0-79656-03178-2</t>
  </si>
  <si>
    <t>000-79656-03050-1</t>
  </si>
  <si>
    <t>X301303700</t>
  </si>
  <si>
    <t>BB SPORT ULT CSPRAY SPF50+ 6OZ</t>
  </si>
  <si>
    <t>0-79656-03179-9</t>
  </si>
  <si>
    <t>000-79656-03052-5</t>
  </si>
  <si>
    <t>X301303900</t>
  </si>
  <si>
    <t>BB SPORTULTRA CSPRY SPF100 6OZ</t>
  </si>
  <si>
    <t>0-79656-05080-6</t>
  </si>
  <si>
    <t>000-79656-03059-4</t>
  </si>
  <si>
    <t>X302457200</t>
  </si>
  <si>
    <t>BB SPT REUSBLSPRY SPF50+ 5.5OZ</t>
  </si>
  <si>
    <t>0-79656-14029-3</t>
  </si>
  <si>
    <t>100-79656-14029-0</t>
  </si>
  <si>
    <t>X302457500</t>
  </si>
  <si>
    <t>BB SPT REUSBLRFLL SPF50+ 5.5OZ</t>
  </si>
  <si>
    <t>0-79656-14032-3</t>
  </si>
  <si>
    <t>100-79656-14032-0</t>
  </si>
  <si>
    <t>SUNLESS</t>
  </si>
  <si>
    <t>X1078000</t>
  </si>
  <si>
    <t>BB SUMRCOLR SUNLESS LT/MED 6OZ</t>
  </si>
  <si>
    <t>0-79656-00780-0</t>
  </si>
  <si>
    <t>000-79656-10780-7</t>
  </si>
  <si>
    <t>X1078100</t>
  </si>
  <si>
    <t>BB SUMRCOLOR SUNLESS DARK 6OZ</t>
  </si>
  <si>
    <t>0-79656-00781-7</t>
  </si>
  <si>
    <t>000-79656-10781-4</t>
  </si>
  <si>
    <t>FACES</t>
  </si>
  <si>
    <t>X301482200</t>
  </si>
  <si>
    <t>BB LITASAIR FACELTN SPF50+ 3OZ</t>
  </si>
  <si>
    <t>0-79656-03247-5</t>
  </si>
  <si>
    <t>000-79656-13247-2</t>
  </si>
  <si>
    <t>X304288600</t>
  </si>
  <si>
    <t>BB SPORT FACES LTN SPF50 3OZ</t>
  </si>
  <si>
    <t>0-79656-14293-8</t>
  </si>
  <si>
    <t>100-79656-14293-5</t>
  </si>
  <si>
    <t>X301257000</t>
  </si>
  <si>
    <t>BB MIN SENS FCE LTN SPF50+ 3OZ</t>
  </si>
  <si>
    <t>0-79656-02885-0</t>
  </si>
  <si>
    <t>000-79656-12885-7</t>
  </si>
  <si>
    <t>X1449600</t>
  </si>
  <si>
    <t>BB SPORT FACES LTN SPF30 3OZ</t>
  </si>
  <si>
    <t>0-79656-04496-6</t>
  </si>
  <si>
    <t>000-79656-14496-3</t>
  </si>
  <si>
    <t>AFTER SUN</t>
  </si>
  <si>
    <t>X301489600</t>
  </si>
  <si>
    <t>BB COOLZONE AFTERSUN GEL 8OZ</t>
  </si>
  <si>
    <t>0-79656-03262-8</t>
  </si>
  <si>
    <t>000-79656-13262-5</t>
  </si>
  <si>
    <t>X301990300</t>
  </si>
  <si>
    <t>BB ALOE AFTERSUN PUMPSPRAY 6OZ</t>
  </si>
  <si>
    <t>0-79656-13097-3</t>
  </si>
  <si>
    <t>100-79656-13097-0</t>
  </si>
  <si>
    <t>X1000700</t>
  </si>
  <si>
    <t>BB ALOE AFTRSUN SOOTHG GEL 8OZ</t>
  </si>
  <si>
    <t>0-79656-00007-8</t>
  </si>
  <si>
    <t>000-79656-10007-5</t>
  </si>
  <si>
    <t>X1521100</t>
  </si>
  <si>
    <t>BB ALOE AFTRSN SOOTHG GEL 16OZ</t>
  </si>
  <si>
    <t>0-79656-00114-3</t>
  </si>
  <si>
    <t>000-79656-15211-1</t>
  </si>
  <si>
    <t>X1521200</t>
  </si>
  <si>
    <t>BB ALOE AFTRSUN LOTION 16OZ</t>
  </si>
  <si>
    <t>0-79656-00008-5</t>
  </si>
  <si>
    <t>000-79656-15212-8</t>
  </si>
  <si>
    <t>LIP &amp; STICK</t>
  </si>
  <si>
    <t>X302041200</t>
  </si>
  <si>
    <t>BB SPRTLIPBLM SPF50+ .15OZ TWN</t>
  </si>
  <si>
    <t>0-79656-13200-7</t>
  </si>
  <si>
    <t>100-79656-13200-4</t>
  </si>
  <si>
    <t>X301304800</t>
  </si>
  <si>
    <t>BB SPRTULT LIPBLM SPF50+ .15OZ</t>
  </si>
  <si>
    <t>0-79656-04664-9</t>
  </si>
  <si>
    <t>000-79656-13069-0</t>
  </si>
  <si>
    <t>X301304700</t>
  </si>
  <si>
    <t>BB ALOE LIP BALM SPF45 .15OZ</t>
  </si>
  <si>
    <t>0-79656-04662-5</t>
  </si>
  <si>
    <t>000-79656-13068-3</t>
  </si>
  <si>
    <t>X301368300</t>
  </si>
  <si>
    <t>BB ULTSPORT STICK SPF50+ 1.5OZ</t>
  </si>
  <si>
    <t>0-79656-07087-3</t>
  </si>
  <si>
    <t>000-79656-17087-0</t>
  </si>
  <si>
    <t>X301029000</t>
  </si>
  <si>
    <t>BB KIDS SPORT STCK SPF50+ .5OZ</t>
  </si>
  <si>
    <t>0-79656-02469-2</t>
  </si>
  <si>
    <t>000-79656-12469-9</t>
  </si>
  <si>
    <t>X302462900</t>
  </si>
  <si>
    <t>BB BABY MINERL STIK SPF50 .5OZ</t>
  </si>
  <si>
    <t>0-79656-14046-0</t>
  </si>
  <si>
    <t>100 79656 14046 7</t>
  </si>
  <si>
    <t>TRIAL &amp; TRAVEL</t>
  </si>
  <si>
    <t>X301845000</t>
  </si>
  <si>
    <t>BB ULTSPORT CSPRAY SPF30 1.8OZ</t>
  </si>
  <si>
    <t>0-79656-12221-3</t>
  </si>
  <si>
    <t>100-79656-12221-0</t>
  </si>
  <si>
    <t>X1451200</t>
  </si>
  <si>
    <t>BB SPORT ULTRA LTN SPF30 3OZ</t>
  </si>
  <si>
    <t>0-79656-04512-3</t>
  </si>
  <si>
    <t>000-79656-14512-0</t>
  </si>
  <si>
    <t>X304418700</t>
  </si>
  <si>
    <t>BB SPORT ULTRA CSPRY SPF30 3.4OZ</t>
  </si>
  <si>
    <t>0-79656-14613-4</t>
  </si>
  <si>
    <t>100-79656-14613-1</t>
  </si>
  <si>
    <t>X1453200</t>
  </si>
  <si>
    <t>BB SPORT ULTRA LTN SPF30 1OZ</t>
  </si>
  <si>
    <t>0-79656-04532-1</t>
  </si>
  <si>
    <t>000-79656-14532-8</t>
  </si>
  <si>
    <t>FAMILY SIZE</t>
  </si>
  <si>
    <t>X301519600</t>
  </si>
  <si>
    <t>BB LITASAIR CSPRY SPF50+ 9.5OZ</t>
  </si>
  <si>
    <t>0-79656-06039-3</t>
  </si>
  <si>
    <t>000-79656-16039-0</t>
  </si>
  <si>
    <t>X301348400</t>
  </si>
  <si>
    <t>BB KIDS SPORT LTN SPF50+ 9OZ</t>
  </si>
  <si>
    <t>0-79656-05861-1</t>
  </si>
  <si>
    <t>000-79656-15861-8</t>
  </si>
  <si>
    <t>X301020200</t>
  </si>
  <si>
    <t>BB KIDS MINERAL LTN SPF50+ 9OZ</t>
  </si>
  <si>
    <t>0-79656-02456-2</t>
  </si>
  <si>
    <t>000-79656-12456-9</t>
  </si>
  <si>
    <t>X301089000</t>
  </si>
  <si>
    <t>BB KIDS SPORT CSPRY SPF50+ 9OZ</t>
  </si>
  <si>
    <t>0-79656-02580-4</t>
  </si>
  <si>
    <t>000-79656-12580-1</t>
  </si>
  <si>
    <t>X1508600</t>
  </si>
  <si>
    <t>BB SPORT ULTRA LTN SPF50+ 12OZ</t>
  </si>
  <si>
    <t>0-79656-05086-8</t>
  </si>
  <si>
    <t>000-79656-15086-5</t>
  </si>
  <si>
    <t>X300078600</t>
  </si>
  <si>
    <t>BB SPORT ULT CSPRY SPF30 9.5OZ</t>
  </si>
  <si>
    <t>0-79656-03191-1</t>
  </si>
  <si>
    <t>000-79656-10723-4</t>
  </si>
  <si>
    <t>X300078700</t>
  </si>
  <si>
    <t>BB SPRT ULT CSPRY SPF50+ 9.5OZ</t>
  </si>
  <si>
    <t>0-79656-03223-9</t>
  </si>
  <si>
    <t>000-79656-10724-1</t>
  </si>
  <si>
    <t>X301859400</t>
  </si>
  <si>
    <t>BB SPRT CZ CSPRY SPF50+ 9.5OZ</t>
  </si>
  <si>
    <t>0-79656-12600-6</t>
  </si>
  <si>
    <t>100-79656-12600-3</t>
  </si>
  <si>
    <t>X301896000</t>
  </si>
  <si>
    <t>BB PROT DRYOIL CSPRY SPF15 9.5OZ</t>
  </si>
  <si>
    <t>0-79656-12819-2</t>
  </si>
  <si>
    <t>100-79656-12819-9</t>
  </si>
  <si>
    <t>TWIN PACKS</t>
  </si>
  <si>
    <t>X301340900</t>
  </si>
  <si>
    <t>BB ULTSPRT CS SPF50+ 6OZ TWNPK</t>
  </si>
  <si>
    <t>0-79656-01332-0</t>
  </si>
  <si>
    <t>100-79656-15089-3</t>
  </si>
  <si>
    <t>X301340800</t>
  </si>
  <si>
    <t>BB ULTSPRT CS SPF30 6OZ TWNPK</t>
  </si>
  <si>
    <t>0-79656-03165-2</t>
  </si>
  <si>
    <t>000-79656-13054-6</t>
  </si>
  <si>
    <t>X301341100</t>
  </si>
  <si>
    <t>BB KID SPT CS SPF50+ 6OZ TWNPK</t>
  </si>
  <si>
    <t>0-79656-02560-6</t>
  </si>
  <si>
    <t>000-79656-15090-2</t>
  </si>
  <si>
    <t>X301340700</t>
  </si>
  <si>
    <t>BB SPRTCZN CS SPF30 6OZ TWINPK</t>
  </si>
  <si>
    <t>0-79656-03058-7</t>
  </si>
  <si>
    <t>000-79656-13053-9</t>
  </si>
  <si>
    <t>X301341000</t>
  </si>
  <si>
    <t>BB SPTCZNE CS SPF50+ 6OZ TWNPK</t>
  </si>
  <si>
    <t>0-79656-02773-0</t>
  </si>
  <si>
    <t>000-79656-15106-0</t>
  </si>
  <si>
    <t>Changes to the Pricelist</t>
  </si>
  <si>
    <t>Sun Care - Hawaiian Tropic</t>
  </si>
  <si>
    <t>BEAUTY</t>
  </si>
  <si>
    <t>Y301764300</t>
  </si>
  <si>
    <t>HT SNMLK TINT FACE SPF30 1.7OZ</t>
  </si>
  <si>
    <t>0-75486-10790-1</t>
  </si>
  <si>
    <t>100-75486-10790-8</t>
  </si>
  <si>
    <t>Y301772600</t>
  </si>
  <si>
    <t>HT SUNMLK BODY LTN SPF30 3.4OZ</t>
  </si>
  <si>
    <t>0-75486-11211-0</t>
  </si>
  <si>
    <t>100-75486-11211-7</t>
  </si>
  <si>
    <t>Y301772700</t>
  </si>
  <si>
    <t>HT SUNMLK BODY LTN SPF50 3.4OZ</t>
  </si>
  <si>
    <t>0-75486-11214-1</t>
  </si>
  <si>
    <t>100-75486-11214-8</t>
  </si>
  <si>
    <t>Y302017500</t>
  </si>
  <si>
    <t>HT MINRL PUMPSPRAY SPF30 3.4OZ</t>
  </si>
  <si>
    <t>0-75486-13149-4</t>
  </si>
  <si>
    <t>100-75486-13149-1</t>
  </si>
  <si>
    <t>Y302065400</t>
  </si>
  <si>
    <t>HT MINRL PWDR BRSH SPF30 .15OZ</t>
  </si>
  <si>
    <t>0-75486-13253-8</t>
  </si>
  <si>
    <t>100-75486-13253-5</t>
  </si>
  <si>
    <t>Y301275400</t>
  </si>
  <si>
    <t>Canada</t>
  </si>
  <si>
    <t>HT SKIN DEFNS MIST SPF30 3.4OZ</t>
  </si>
  <si>
    <t>0-75486-09182-8</t>
  </si>
  <si>
    <t>100-75486-09182-5</t>
  </si>
  <si>
    <t>Y301033900</t>
  </si>
  <si>
    <t>HT ANTIOXIDANT+ LTN SPF30 6OZ</t>
  </si>
  <si>
    <t>0-75486-09150-7</t>
  </si>
  <si>
    <t>100-75486-09150-4</t>
  </si>
  <si>
    <t>Y301034000</t>
  </si>
  <si>
    <t>HT ANTIOXIDANT+ LTN SPF50 6OZ</t>
  </si>
  <si>
    <t>0-75486-09151-4</t>
  </si>
  <si>
    <t>100-75486-09151-1</t>
  </si>
  <si>
    <t>Y300458900</t>
  </si>
  <si>
    <t>HT SHEER TCH LOTION SPF15 8OZ</t>
  </si>
  <si>
    <t>0-75486-08746-3</t>
  </si>
  <si>
    <t>000-75486-09035-7</t>
  </si>
  <si>
    <t>Y300459000</t>
  </si>
  <si>
    <t>HT SHEER TOUCH LTN SPF30 8OZ</t>
  </si>
  <si>
    <t>0-75486-08747-0</t>
  </si>
  <si>
    <t>000-75486-09036-4</t>
  </si>
  <si>
    <t>Y300458800</t>
  </si>
  <si>
    <t>HT SHEER TOUCH LTN SPF50 8OZ</t>
  </si>
  <si>
    <t>0-75486-08760-9</t>
  </si>
  <si>
    <t>000-75486-09034-0</t>
  </si>
  <si>
    <t>Y302238600</t>
  </si>
  <si>
    <t>HT SHEER TOUCH LTN SPF70 8OZ</t>
  </si>
  <si>
    <t>0-75486-13762-5</t>
  </si>
  <si>
    <t>100-75486-13762-2</t>
  </si>
  <si>
    <t>Y300750500</t>
  </si>
  <si>
    <t>HT WGHTLSS FACELTN SPF30 1.7OZ</t>
  </si>
  <si>
    <t>0-75486-09113-2</t>
  </si>
  <si>
    <t>100-75486-09113-9</t>
  </si>
  <si>
    <t>Y301285000</t>
  </si>
  <si>
    <t>HT SLKHYD WGHTLS LTN SPF30 6OZ</t>
  </si>
  <si>
    <t>0-75486-09185-9</t>
  </si>
  <si>
    <t>100-75486-09185-6</t>
  </si>
  <si>
    <t>Y301285100</t>
  </si>
  <si>
    <t>HT SLKHYD WGHTLS LTN SPF50 6OZ</t>
  </si>
  <si>
    <t>0-75486-09186-6</t>
  </si>
  <si>
    <t>100-75486-09186-3</t>
  </si>
  <si>
    <t>Y300750200</t>
  </si>
  <si>
    <t>HT WEIGHTLESS CSPRAY SPF15 6OZ</t>
  </si>
  <si>
    <t>0-75486-09111-8</t>
  </si>
  <si>
    <t>100-75486-09111-5</t>
  </si>
  <si>
    <t>Y300750300</t>
  </si>
  <si>
    <t>HT WEIGHTLESS CSPRAY SPF30 6OZ</t>
  </si>
  <si>
    <t>0-75486-09112-5</t>
  </si>
  <si>
    <t>100-75486-09112-2</t>
  </si>
  <si>
    <t>Y301300600</t>
  </si>
  <si>
    <t>HT SLKHYD WGHTLS CS SPF50 6OZ</t>
  </si>
  <si>
    <t>0-75486-09192-7</t>
  </si>
  <si>
    <t>100-75486-09192-4</t>
  </si>
  <si>
    <t>Y302239000</t>
  </si>
  <si>
    <t>HT SLKHYD WGHTLS CS SPF70 6OZ</t>
  </si>
  <si>
    <t>0-75486-13763-2</t>
  </si>
  <si>
    <t>100-75486-13763-9</t>
  </si>
  <si>
    <t>Y302219500</t>
  </si>
  <si>
    <t>HT SHRTCH BDYSERUM SPF30 3.3OZ</t>
  </si>
  <si>
    <t xml:space="preserve">0-75486-13691-8 </t>
  </si>
  <si>
    <t>100-75486-13691-5</t>
  </si>
  <si>
    <t>Y302219600</t>
  </si>
  <si>
    <t>HT SHRTCH BDYSERUM SPF50 3.3OZ</t>
  </si>
  <si>
    <t>0-75486-13692-5</t>
  </si>
  <si>
    <t>100-75486-13692-2</t>
  </si>
  <si>
    <t>Y302219700</t>
  </si>
  <si>
    <t>HT SHRTCH FCESERUM SPF30 1.4OZ</t>
  </si>
  <si>
    <t xml:space="preserve">0-75486-13693-2 </t>
  </si>
  <si>
    <t>100-75486-13693-9</t>
  </si>
  <si>
    <t>Y302457700</t>
  </si>
  <si>
    <t>HT WTLSHYDMIST BDY SPF30 5.2OZ</t>
  </si>
  <si>
    <t>0-75486-14034-2</t>
  </si>
  <si>
    <t>100-75486-14034-9</t>
  </si>
  <si>
    <t>Y302457800</t>
  </si>
  <si>
    <t>HT WTLSHYDMIST FCE SPF30 2.1OZ</t>
  </si>
  <si>
    <t>0-75486-14035-9</t>
  </si>
  <si>
    <t>100-75486-14035-6</t>
  </si>
  <si>
    <t>Y304288400</t>
  </si>
  <si>
    <t>HT SHRTCH FCE SPF60+ LTN 2.5OZ</t>
  </si>
  <si>
    <t>0-75486-14292-6</t>
  </si>
  <si>
    <t>100-75486-14292-3</t>
  </si>
  <si>
    <t>ACTIVE SUN PROTECTION</t>
  </si>
  <si>
    <t>Y300464200</t>
  </si>
  <si>
    <t>HT EVRYDAYACTIVE LTN SPF15 8OZ</t>
  </si>
  <si>
    <t>0-75486-08986-3</t>
  </si>
  <si>
    <t>000-75486-09041-8</t>
  </si>
  <si>
    <t>Y300464300</t>
  </si>
  <si>
    <t>HT EVRYDAYACTIVE LTN SPF30 8OZ</t>
  </si>
  <si>
    <t>0-75486-08987-0</t>
  </si>
  <si>
    <t>000-75486-09042-5</t>
  </si>
  <si>
    <t>Y300750900</t>
  </si>
  <si>
    <t>HT EVRYDAYACTIVE LTN SPF50 8OZ</t>
  </si>
  <si>
    <t>0-75486-09117-0</t>
  </si>
  <si>
    <t>100-75486-09117-7</t>
  </si>
  <si>
    <t>Y0898800</t>
  </si>
  <si>
    <t>HT EVRYDAY ACTIVE CS SPF15 6OZ</t>
  </si>
  <si>
    <t>0-75486-08988-7</t>
  </si>
  <si>
    <t>100-75486-08988-4</t>
  </si>
  <si>
    <t>Y0898900</t>
  </si>
  <si>
    <t>HT EVRYDAY ACTIVE CS SPF30 6OZ</t>
  </si>
  <si>
    <t>0-75486-08989-4</t>
  </si>
  <si>
    <t>100-75486-08989-1</t>
  </si>
  <si>
    <t>Y300750600</t>
  </si>
  <si>
    <t>HT EVRYDAY ACTIVE CS SPF50 6OZ</t>
  </si>
  <si>
    <t>0-75486-09114-9</t>
  </si>
  <si>
    <t>100-75486-09114-6</t>
  </si>
  <si>
    <t>Y300464100</t>
  </si>
  <si>
    <t>HT DARK TANNING LTN SPF4 8OZ</t>
  </si>
  <si>
    <t>0-75486-08742-5</t>
  </si>
  <si>
    <t>000-75486-09040-1</t>
  </si>
  <si>
    <t>Y0874300</t>
  </si>
  <si>
    <t>HT DARK TANNING OIL 8OZ</t>
  </si>
  <si>
    <t>0-75486-08743-2</t>
  </si>
  <si>
    <t>100-75486-08743-9</t>
  </si>
  <si>
    <t>Y0885500</t>
  </si>
  <si>
    <t>HT DARK TANNING OIL SPF6 8OZ</t>
  </si>
  <si>
    <t>0-75486-08855-2</t>
  </si>
  <si>
    <t>100-75486-08855-9</t>
  </si>
  <si>
    <t>Y0887200</t>
  </si>
  <si>
    <t>HT PROTDRYOIL PMPSPR SPF15 8OZ</t>
  </si>
  <si>
    <t>0-75486-08872-9</t>
  </si>
  <si>
    <t>100-75486-08872-6</t>
  </si>
  <si>
    <t>Y301300700</t>
  </si>
  <si>
    <t>HT TAN OIL PUMPSPRAY SPF25 8OZ</t>
  </si>
  <si>
    <t>0-75486-09191-0</t>
  </si>
  <si>
    <t>100-75486-09191-7</t>
  </si>
  <si>
    <t>Y304300700</t>
  </si>
  <si>
    <t>HT DRY OIL TANNING SPF15 6OZ</t>
  </si>
  <si>
    <t>0-75486-14311-4</t>
  </si>
  <si>
    <t>100-75486-14311-1</t>
  </si>
  <si>
    <t>Y0896500</t>
  </si>
  <si>
    <t>HT PROT DRYOIL CSPRY SPF30 6OZ</t>
  </si>
  <si>
    <t>0-75486-08965-8</t>
  </si>
  <si>
    <t>100-75486-08965-5</t>
  </si>
  <si>
    <t>Y301795800</t>
  </si>
  <si>
    <t>HT SUNLS TAN FOAM LT/MED 6.7OZ</t>
  </si>
  <si>
    <t>0-75486-11738-2</t>
  </si>
  <si>
    <t>100-75486-11738-9</t>
  </si>
  <si>
    <t>Y301795900</t>
  </si>
  <si>
    <t>HT SUNLESS TAN FOAM DARK 6.7OZ</t>
  </si>
  <si>
    <t>0-75486-11756-6</t>
  </si>
  <si>
    <t>100-75486-11756-3</t>
  </si>
  <si>
    <t>Y301796000</t>
  </si>
  <si>
    <t>HT SUNLSS EXPRESS TAN SPRY 7OZ</t>
  </si>
  <si>
    <t>0-75486-11787-0</t>
  </si>
  <si>
    <t>100-75486-11787-7</t>
  </si>
  <si>
    <t>Y301796100</t>
  </si>
  <si>
    <t>HT SUNLS GRAD TANNG MLK 12.6OZ</t>
  </si>
  <si>
    <t>0-75486-11790-0</t>
  </si>
  <si>
    <t>100-75486-11790-7</t>
  </si>
  <si>
    <t>Y304405500</t>
  </si>
  <si>
    <t>New     2/18/2025</t>
  </si>
  <si>
    <t>HT ALOHAGLOW WATER DK 6.4 OZ</t>
  </si>
  <si>
    <t>0-75486-14501-9</t>
  </si>
  <si>
    <t>100-75486-14501-6</t>
  </si>
  <si>
    <t>Y304405600</t>
  </si>
  <si>
    <t>HT ALOHAGLOW MOUSSE 6.7 OZ</t>
  </si>
  <si>
    <t>0-75486-14502-6</t>
  </si>
  <si>
    <t>100-75486-14502-3</t>
  </si>
  <si>
    <t>Y304418000</t>
  </si>
  <si>
    <t>HT ALOHAGLOW BODY LTN 8OZ</t>
  </si>
  <si>
    <t>0 75486 14611 5</t>
  </si>
  <si>
    <t>100 75486 14611 2</t>
  </si>
  <si>
    <t>Y0875400</t>
  </si>
  <si>
    <t>HT LIMECOOLADA AFTRSN LOT 16OZ</t>
  </si>
  <si>
    <t>0-75486-08754-8</t>
  </si>
  <si>
    <t>100-75486-08754-5</t>
  </si>
  <si>
    <t>Y301033700</t>
  </si>
  <si>
    <t>HT SLK HYD WGHTLSS AFTRSUN 6OZ</t>
  </si>
  <si>
    <t>0-75486-09148-4</t>
  </si>
  <si>
    <t>100-75486-09148-1</t>
  </si>
  <si>
    <t>Y301193200</t>
  </si>
  <si>
    <t>New to Pricelist</t>
  </si>
  <si>
    <t>HT AFTERSUN BODY BUTTER 8OZ</t>
  </si>
  <si>
    <t>0-75486-09166-8</t>
  </si>
  <si>
    <t>100-75486-09166-5</t>
  </si>
  <si>
    <t>SUN LIP CARE</t>
  </si>
  <si>
    <t>Y302065200</t>
  </si>
  <si>
    <t>HT TROPCL LIPBALM SPF30 0.14OZ</t>
  </si>
  <si>
    <t>0-75486-13230-9</t>
  </si>
  <si>
    <t>100-75486-13230-6</t>
  </si>
  <si>
    <t>Y304289700</t>
  </si>
  <si>
    <t>HT LIPBALM COCONUT SPF30 .35OZ</t>
  </si>
  <si>
    <t>0-75486-14294-0</t>
  </si>
  <si>
    <t>100-75486-14294-7</t>
  </si>
  <si>
    <t>Y304289800</t>
  </si>
  <si>
    <t>HT LIPBLM PINEAPLE SPF30 .35OZ</t>
  </si>
  <si>
    <t>0-75486-14295-7</t>
  </si>
  <si>
    <t>100-75486-14295-4</t>
  </si>
  <si>
    <t>TRIAL AND TRAVEL</t>
  </si>
  <si>
    <t>Y304402800</t>
  </si>
  <si>
    <t>NEW    2/18/2025</t>
  </si>
  <si>
    <t>HT LIMECOOLADA AFTRSN LOT 2OZ</t>
  </si>
  <si>
    <t>0-75486-14470-8</t>
  </si>
  <si>
    <t>100-75486-14470-5</t>
  </si>
  <si>
    <t>Changes to the Price List</t>
  </si>
  <si>
    <t>Updated With Cash Register descriptions</t>
  </si>
  <si>
    <t>Mens' Systems  Razors and Blades</t>
  </si>
  <si>
    <t>SAP Material Number</t>
  </si>
  <si>
    <t>SCHICK HYDRO</t>
  </si>
  <si>
    <t>W304124600</t>
  </si>
  <si>
    <t>SCHICK HYDRO5 DRY SKIN RAZOR</t>
  </si>
  <si>
    <t>W304124100</t>
  </si>
  <si>
    <t xml:space="preserve">SCHICK HYDRO5 DRYSKN 6CT REFILL </t>
  </si>
  <si>
    <t>W300100300</t>
  </si>
  <si>
    <t>W300100318</t>
  </si>
  <si>
    <t>SCHICK HYDRO5 12CT REFILL</t>
  </si>
  <si>
    <t>W080154700</t>
  </si>
  <si>
    <t>W080154713</t>
  </si>
  <si>
    <t>SCHICK HYDRO5 DRY SKIN12CT RFL (box)</t>
  </si>
  <si>
    <t>W304124500</t>
  </si>
  <si>
    <t>Obregon</t>
  </si>
  <si>
    <t>SCHICK HYDRO5 SENS RAZOR</t>
  </si>
  <si>
    <t>W304123900</t>
  </si>
  <si>
    <t>SCHICK HYDRO5 SENS 6CT REFIL</t>
  </si>
  <si>
    <t>W300838600</t>
  </si>
  <si>
    <t>W300838607</t>
  </si>
  <si>
    <t>SCHICK HYDRO5 SENS 12CT REFIL</t>
  </si>
  <si>
    <t>W301232000</t>
  </si>
  <si>
    <t>W301232003</t>
  </si>
  <si>
    <t>SCHICK HYDRO5 SENS 12CT REFIL (box)</t>
  </si>
  <si>
    <t>W80155800</t>
  </si>
  <si>
    <t>China</t>
  </si>
  <si>
    <t>W080155819</t>
  </si>
  <si>
    <t>SCHICK HYDRO 4 IN1 GROOMER</t>
  </si>
  <si>
    <t>W301867000</t>
  </si>
  <si>
    <t>W301867002</t>
  </si>
  <si>
    <t>Schick Hydro 3 Ultra Sensitive Kit 4 (1up + 3 Refills)</t>
  </si>
  <si>
    <t>W301806100</t>
  </si>
  <si>
    <t>W301806102</t>
  </si>
  <si>
    <t>Schick Hydro 3 Ultra Sensitive 5 Refill</t>
  </si>
  <si>
    <t>SCHICK QUATTRO</t>
  </si>
  <si>
    <t>W304167900</t>
  </si>
  <si>
    <t>SCHICK QUATTRO VALU PK RAZOR</t>
  </si>
  <si>
    <t>W304168000</t>
  </si>
  <si>
    <t>SCHICK QFM 8CT REFILL VALUE PK</t>
  </si>
  <si>
    <t>INJECTOR</t>
  </si>
  <si>
    <t>W80120200</t>
  </si>
  <si>
    <t>W080120202</t>
  </si>
  <si>
    <t>INJECTOR + CHROMIUM 7CT REFILL</t>
  </si>
  <si>
    <t>WILKINSON SWORD</t>
  </si>
  <si>
    <t>W301267400</t>
  </si>
  <si>
    <t>WS DBL EDGE RAZOR+5BLD REFILL</t>
  </si>
  <si>
    <t>W301268600</t>
  </si>
  <si>
    <t>WS DOUBLE EDGE 5CT REFILL</t>
  </si>
  <si>
    <t>W301502000</t>
  </si>
  <si>
    <t>WS QUAD RAZOR + 5 QUAD BLADES</t>
  </si>
  <si>
    <t>W301502100</t>
  </si>
  <si>
    <t>WS QUAD BLADE RAZOR 5CT REFIL</t>
  </si>
  <si>
    <t>W88520000</t>
  </si>
  <si>
    <t>W088520001</t>
  </si>
  <si>
    <t>SCHICK DOUBLE EDGE 5CT RAZOR</t>
  </si>
  <si>
    <t>Womens' Systems  Razors and Blades</t>
  </si>
  <si>
    <t>WERCs</t>
  </si>
  <si>
    <t>HYDRO SILK</t>
  </si>
  <si>
    <t>W301830400</t>
  </si>
  <si>
    <t>W301830402</t>
  </si>
  <si>
    <t xml:space="preserve">HYDRO SILK ROSE GOLD RAZOR </t>
  </si>
  <si>
    <t>W304093900</t>
  </si>
  <si>
    <t>SCHICK HYDRO SILK PUB RAZOR3</t>
  </si>
  <si>
    <t>W304094000</t>
  </si>
  <si>
    <t xml:space="preserve">SCHICK HYDRO SLK PUB 4CTREFL </t>
  </si>
  <si>
    <t>W304096300</t>
  </si>
  <si>
    <t>SCHICK HYDRO SILK DRMPLN  RAZR</t>
  </si>
  <si>
    <t>W304096400</t>
  </si>
  <si>
    <t>SCHICK HYDRSLK DRMPLN  3CTREFL</t>
  </si>
  <si>
    <t>W302029000</t>
  </si>
  <si>
    <t>W302029002</t>
  </si>
  <si>
    <t>SCHICK HYDRO SILK DERMPLN RAZR</t>
  </si>
  <si>
    <t>W80070000</t>
  </si>
  <si>
    <t>W080070037</t>
  </si>
  <si>
    <t>SCHICK HYDRO SILK MOIST RAZOR</t>
  </si>
  <si>
    <t>W80070200</t>
  </si>
  <si>
    <t>W080070260</t>
  </si>
  <si>
    <t>SCHICK HYDRO SILK 4CT REFILL</t>
  </si>
  <si>
    <t>W80680400</t>
  </si>
  <si>
    <t>W080680412</t>
  </si>
  <si>
    <t xml:space="preserve">SCHICK HYDRO SLK 6CT REFILL </t>
  </si>
  <si>
    <t xml:space="preserve"> W80072100</t>
  </si>
  <si>
    <t>W080072132</t>
  </si>
  <si>
    <t>SCHICK HYDRO SILK SENS RAZR</t>
  </si>
  <si>
    <t xml:space="preserve"> W80072200</t>
  </si>
  <si>
    <t>W080072232</t>
  </si>
  <si>
    <t>SCHICK HYDROSLK SENS 4CT REFL</t>
  </si>
  <si>
    <t>W300791500</t>
  </si>
  <si>
    <t>W300791509</t>
  </si>
  <si>
    <t>SCHICK HYDRO SLK SENS 6CT REF</t>
  </si>
  <si>
    <t>W300102100</t>
  </si>
  <si>
    <t>W300102126</t>
  </si>
  <si>
    <t>SCHICK HYDROSILK TRIMSTYLE KIT</t>
  </si>
  <si>
    <t>SCHICK QUATTRO FOR WOMEN</t>
  </si>
  <si>
    <t>W304174500</t>
  </si>
  <si>
    <t>SCHICK QUATTRO RAZOR VALUPACK</t>
  </si>
  <si>
    <t>W304174600</t>
  </si>
  <si>
    <t>SCHICK QUATTRO VALUPK 8CTREFL</t>
  </si>
  <si>
    <t xml:space="preserve">SCHICK INTUITION </t>
  </si>
  <si>
    <t>W80401400</t>
  </si>
  <si>
    <t>W080401436</t>
  </si>
  <si>
    <t>SCHICK INTUITN ADVMOIST RAZOR</t>
  </si>
  <si>
    <t>W80400200</t>
  </si>
  <si>
    <t>W080400252</t>
  </si>
  <si>
    <t>SCHICK INTUITN ADVMOIST 3CTREF</t>
  </si>
  <si>
    <t>W80404200</t>
  </si>
  <si>
    <t>W080404237</t>
  </si>
  <si>
    <t>SCHICK INTUITN ADVMOIST 6CTREF</t>
  </si>
  <si>
    <t>W302067500</t>
  </si>
  <si>
    <t>SCHICK INTUITN LEMNBRYTWST RAZ</t>
  </si>
  <si>
    <t>W302067700</t>
  </si>
  <si>
    <t>W302067702</t>
  </si>
  <si>
    <t>SCHICK INTUITN LEMBERY 3CTREF</t>
  </si>
  <si>
    <t>W302067800</t>
  </si>
  <si>
    <t>W302067801</t>
  </si>
  <si>
    <t>SCHICK INTUITN LEMBERY  6CTREF</t>
  </si>
  <si>
    <t xml:space="preserve"> W80408600</t>
  </si>
  <si>
    <t>W080408630</t>
  </si>
  <si>
    <t>SCHCKINTUITN PURENOURISH RAZOR</t>
  </si>
  <si>
    <t xml:space="preserve"> W80408700</t>
  </si>
  <si>
    <t>W080408731</t>
  </si>
  <si>
    <t>SCHCKINTUITN PURENURISH 3CTREF</t>
  </si>
  <si>
    <t>W80409000</t>
  </si>
  <si>
    <t>W080409010</t>
  </si>
  <si>
    <t>SCHCKINTUITN PURENURISH 6CTREF</t>
  </si>
  <si>
    <t xml:space="preserve"> W80406700</t>
  </si>
  <si>
    <t>W080406730</t>
  </si>
  <si>
    <t>SCHICK INTUITION SENSTIV RAZOR</t>
  </si>
  <si>
    <t>W80406800</t>
  </si>
  <si>
    <t>W080406854</t>
  </si>
  <si>
    <t>SCHICK INTUITION SENS 3CT REF</t>
  </si>
  <si>
    <t>W080406945</t>
  </si>
  <si>
    <t>SCHICK INTUITION SENS 6CT REF</t>
  </si>
  <si>
    <t>SCHICK SILK EFFECTS PLUS</t>
  </si>
  <si>
    <t>W80110100</t>
  </si>
  <si>
    <t>W080110107</t>
  </si>
  <si>
    <t>Silk Effects</t>
  </si>
  <si>
    <t>Hair Removal</t>
  </si>
  <si>
    <t>Weight
Per 
Pallet (lbs)</t>
  </si>
  <si>
    <t>HYDRO SILK HAIR REMOVAL</t>
  </si>
  <si>
    <t>W302302200</t>
  </si>
  <si>
    <t>W302302201</t>
  </si>
  <si>
    <t>HYDROSILK 2N1HAIR REMVLCRM 8.4</t>
  </si>
  <si>
    <t>W302302100</t>
  </si>
  <si>
    <t>W302302101</t>
  </si>
  <si>
    <t>HYDRO SILK SUGARWAX ROLLER</t>
  </si>
  <si>
    <t>W302302000</t>
  </si>
  <si>
    <t>W302302001</t>
  </si>
  <si>
    <t>HYDRO SILK SUGARWAX WAND</t>
  </si>
  <si>
    <t>W302302400</t>
  </si>
  <si>
    <t>W302302401</t>
  </si>
  <si>
    <t>HYDRO SILK WAX STRIPS  40CT</t>
  </si>
  <si>
    <t>Disposables</t>
  </si>
  <si>
    <t>SCHICK DISPOSABLE</t>
  </si>
  <si>
    <t xml:space="preserve">W302077400 </t>
  </si>
  <si>
    <t>SCHICK HYDRO5 SENS 3CT DISPO</t>
  </si>
  <si>
    <t>W301988300</t>
  </si>
  <si>
    <t>Schick Precision Razor  3ct</t>
  </si>
  <si>
    <t>SCHICK QUATTRO DISPOSABLE</t>
  </si>
  <si>
    <t>W300304500</t>
  </si>
  <si>
    <t>W300304525</t>
  </si>
  <si>
    <t>SCHICK QDFW SENSITIVE DISPO 3CT RAZOR</t>
  </si>
  <si>
    <t>SCHICK XTREME DISPOSABLE</t>
  </si>
  <si>
    <t>W301290500</t>
  </si>
  <si>
    <t>W301290504</t>
  </si>
  <si>
    <t>SCHICK XTREME2 12CT DISPOSABLE RAZOR</t>
  </si>
  <si>
    <t>W301815200</t>
  </si>
  <si>
    <t>W301815202</t>
  </si>
  <si>
    <t>SCHICK XTRME FACEBOD 4CT DISPO</t>
  </si>
  <si>
    <t>W304274900</t>
  </si>
  <si>
    <t>SCHICK XTREME3 FCE&amp;BDY OPH 4CT</t>
  </si>
  <si>
    <t>W301506900</t>
  </si>
  <si>
    <t>W301506906</t>
  </si>
  <si>
    <t>SCHICK XTREME DUOCOMF 4CT DISPO</t>
  </si>
  <si>
    <t>W304275000</t>
  </si>
  <si>
    <t>SCHICK XTREME3 DUOCMFT OPH 4CT</t>
  </si>
  <si>
    <t>W301761400</t>
  </si>
  <si>
    <t>W301761403</t>
  </si>
  <si>
    <t>SCHICK XTREME3 SENS 1CT DISPO</t>
  </si>
  <si>
    <t>W304315700</t>
  </si>
  <si>
    <t>SCHICK XTREME3 SENSTVE OPH 1CT</t>
  </si>
  <si>
    <t>W300981200</t>
  </si>
  <si>
    <t>W300981211</t>
  </si>
  <si>
    <t>SCHICK XTREME3 SENS 4CT RAZOR</t>
  </si>
  <si>
    <t>W304274600</t>
  </si>
  <si>
    <t>SCHICK XTREME3 SENSTVE OPH 4CT</t>
  </si>
  <si>
    <t>W300981800</t>
  </si>
  <si>
    <t>W300981810</t>
  </si>
  <si>
    <t>SCHICK XTREME3 SENS 8CT RAZOR</t>
  </si>
  <si>
    <t>W304274700</t>
  </si>
  <si>
    <t>SCHICK XTREME3 SENSTVE OPH 8CT</t>
  </si>
  <si>
    <t>W304111400</t>
  </si>
  <si>
    <t>SCHK XTREME3 SENS 12CT DISPO</t>
  </si>
  <si>
    <t>W304274800</t>
  </si>
  <si>
    <t>SCHICK XTREME3 SENSTVEOPH 12CT</t>
  </si>
  <si>
    <t>W300982700</t>
  </si>
  <si>
    <t>W300982710</t>
  </si>
  <si>
    <t>XTREME4 3CT RAZOR</t>
  </si>
  <si>
    <t>W304321300</t>
  </si>
  <si>
    <t>SCHICK XTREME5 SENSTV 5BLD 2CT</t>
  </si>
  <si>
    <t xml:space="preserve">HYDRO SILK </t>
  </si>
  <si>
    <t>W304366000</t>
  </si>
  <si>
    <t>HYDRO SILK SENS 5BLD DISPO 2CT</t>
  </si>
  <si>
    <t>W304102000</t>
  </si>
  <si>
    <t xml:space="preserve">HYDRO SLK ULT PUB PROT DISP3CT </t>
  </si>
  <si>
    <t>W80240300</t>
  </si>
  <si>
    <t>W080240330</t>
  </si>
  <si>
    <t xml:space="preserve">HYDRO SILK SENS DISPO 3CT </t>
  </si>
  <si>
    <t>W301133000</t>
  </si>
  <si>
    <t>W301133011</t>
  </si>
  <si>
    <t>HYDRO SILK TOUCHUP 3CT RAZOR</t>
  </si>
  <si>
    <t>W302288800</t>
  </si>
  <si>
    <t>W302288801</t>
  </si>
  <si>
    <t>HYDROSILK TOUCHUP 1CTDISPO RAZ</t>
  </si>
  <si>
    <t>W304128100</t>
  </si>
  <si>
    <t>W304128101</t>
  </si>
  <si>
    <t>HYDRO SILK TOUCH-UP DISPO 6CT</t>
  </si>
  <si>
    <t>W304092900</t>
  </si>
  <si>
    <t>W304092901</t>
  </si>
  <si>
    <t>HYDRO SILK SENS DISP 6CT DISPO</t>
  </si>
  <si>
    <t>SKINTIMATE DISPOSABLE</t>
  </si>
  <si>
    <t>W302040800</t>
  </si>
  <si>
    <t>SKINTIMATE COCDELGHT 4CT DISPO</t>
  </si>
  <si>
    <t>W301532700</t>
  </si>
  <si>
    <t>W301532706</t>
  </si>
  <si>
    <t xml:space="preserve">SKNTMT RASP RAIN 4CT DISPO </t>
  </si>
  <si>
    <t>W301578300</t>
  </si>
  <si>
    <t>W301578306</t>
  </si>
  <si>
    <t>SKINTIMATE EXOTICVLT 4CT DISPO</t>
  </si>
  <si>
    <t>W301578400</t>
  </si>
  <si>
    <t>W301578405</t>
  </si>
  <si>
    <t>SKINTIMATE PEACEMIND 4CT DISPO</t>
  </si>
  <si>
    <t>W301597800</t>
  </si>
  <si>
    <t>W301597805</t>
  </si>
  <si>
    <t>SKINTIMATE VAN SUGAR 4CT DISPO</t>
  </si>
  <si>
    <t>W301273200</t>
  </si>
  <si>
    <t>W301273204</t>
  </si>
  <si>
    <t xml:space="preserve">SKINTIMATE TWIN BLADE 12CT </t>
  </si>
  <si>
    <t>INTUITION DISPOSABLE</t>
  </si>
  <si>
    <t>W302293300</t>
  </si>
  <si>
    <t xml:space="preserve">INTUITION SENS DISPO 3CT </t>
  </si>
  <si>
    <t>W301334900</t>
  </si>
  <si>
    <t>W301334903</t>
  </si>
  <si>
    <t>SKINTIMATE SENS TWIN 2CT DISPO</t>
  </si>
  <si>
    <t>W301290400</t>
  </si>
  <si>
    <t>W301290404</t>
  </si>
  <si>
    <t>SCHICK XTREME2 SENS 2CT DISPO</t>
  </si>
  <si>
    <t>Electrics</t>
  </si>
  <si>
    <t>Schick</t>
  </si>
  <si>
    <t>W302279000</t>
  </si>
  <si>
    <t xml:space="preserve"> SCHICK HYDRO SUPER PIVOT TRIM</t>
  </si>
  <si>
    <t>W302489700</t>
  </si>
  <si>
    <t>SCHICK EXPERT FINISH TRIMMER</t>
  </si>
  <si>
    <t>Shave Prep</t>
  </si>
  <si>
    <t>EDGE PREP</t>
  </si>
  <si>
    <t>W302322500</t>
  </si>
  <si>
    <t>EDGE TEA TREE SHAVE GEL 7OZ</t>
  </si>
  <si>
    <t>W302328600</t>
  </si>
  <si>
    <t>EDGE POST SHAVE LTN EUCTEA 3OZ</t>
  </si>
  <si>
    <t>W301969200</t>
  </si>
  <si>
    <t>W301969202</t>
  </si>
  <si>
    <t>EDGE CEDARWD&amp;SHEA SHAVEGEL 7OZ</t>
  </si>
  <si>
    <t>WW0052000</t>
  </si>
  <si>
    <t>W0W0052025</t>
  </si>
  <si>
    <t>EDGE ADV GEL SNSTV SKIN 7 OZ</t>
  </si>
  <si>
    <t>WW0052600</t>
  </si>
  <si>
    <t>W0W0052623</t>
  </si>
  <si>
    <t>EDGE EXTRAMOISTR SHAVEGEL 7OZ</t>
  </si>
  <si>
    <t>WW0052800</t>
  </si>
  <si>
    <t>W0W0052828</t>
  </si>
  <si>
    <t>EDGE ULTRASENSITIVE SHVGEL 7OZ</t>
  </si>
  <si>
    <t>WW0052900</t>
  </si>
  <si>
    <t>W0W0052924</t>
  </si>
  <si>
    <t>EDGE SOOTHING ALOE SHVGEL 7OZ</t>
  </si>
  <si>
    <t>SKINTIMATE</t>
  </si>
  <si>
    <t>WW0056200</t>
  </si>
  <si>
    <t>W0W0056233</t>
  </si>
  <si>
    <t>SKNTMT DRY SKIN SHAVE GEL 7OZ</t>
  </si>
  <si>
    <t>WW0056400</t>
  </si>
  <si>
    <t>W0W0056432</t>
  </si>
  <si>
    <t>SKNTMT SENSITIVE SHAVE GEL 7OZ</t>
  </si>
  <si>
    <t>W301991500</t>
  </si>
  <si>
    <t>SKNTMT EXOTVILETBLM SHVGEL 7OZ</t>
  </si>
  <si>
    <t>WW0054900</t>
  </si>
  <si>
    <t>W0W0054934</t>
  </si>
  <si>
    <t>SKNTMT RASP RAIN SHAVE GEL 7OZ</t>
  </si>
  <si>
    <t>W301277800</t>
  </si>
  <si>
    <t>W301277804</t>
  </si>
  <si>
    <t>SKNTMT COCONUT SHAVE GEL 7OZ</t>
  </si>
  <si>
    <t>W301621000</t>
  </si>
  <si>
    <t>W301621002</t>
  </si>
  <si>
    <t>SKNTMT VANILLA SHAVE GEL 7OZ</t>
  </si>
  <si>
    <t>SKINTIMATE OILS</t>
  </si>
  <si>
    <t>W304305700</t>
  </si>
  <si>
    <t xml:space="preserve">SKINTIMATE SENS SHAVE OIL 7.3OZ </t>
  </si>
  <si>
    <t>W304305900</t>
  </si>
  <si>
    <t>SKINTIMATE COCNT SHAVE OIL 7.3OZ</t>
  </si>
  <si>
    <t>W304101300</t>
  </si>
  <si>
    <t>HYDROSLK PUBINGRW 2N1SHCRM 8OZ</t>
  </si>
  <si>
    <t>W300661200</t>
  </si>
  <si>
    <t>United Kingdom</t>
  </si>
  <si>
    <t>W300661205</t>
  </si>
  <si>
    <t>EDGE SENSTVSKIN SHVGEL 7OZ 2PK</t>
  </si>
  <si>
    <t>W300661100</t>
  </si>
  <si>
    <t>W300661104</t>
  </si>
  <si>
    <t>EDGE EXTRAMOISTR SHVGEL 7OZ 2PK</t>
  </si>
  <si>
    <t>WW0057400</t>
  </si>
  <si>
    <t>W0W0057413</t>
  </si>
  <si>
    <t>SKNTMT DRYSKIN SHAVGEL 7OZ 2PK</t>
  </si>
  <si>
    <t>WW0061500</t>
  </si>
  <si>
    <t>W0W0061509</t>
  </si>
  <si>
    <t>SKNTMT RASPRAIN SHVGEL 7OZ 2PK</t>
  </si>
  <si>
    <t>W300815100</t>
  </si>
  <si>
    <t>W300815102</t>
  </si>
  <si>
    <t>SKNTMT HYDRATNG SHVGEL 7OZ 2PK</t>
  </si>
  <si>
    <t>W302071700</t>
  </si>
  <si>
    <t>W302071701</t>
  </si>
  <si>
    <t>SKNTMT COCONUT SHAVGEL 7OZ 2PK</t>
  </si>
  <si>
    <t xml:space="preserve">TRAVEL SIZE SHAVE GEL </t>
  </si>
  <si>
    <t>W300116900</t>
  </si>
  <si>
    <t>Great Britain</t>
  </si>
  <si>
    <t>W300116905</t>
  </si>
  <si>
    <t>EDGE SENSTVSKIN SHVGEL 2.75OZ</t>
  </si>
  <si>
    <t>W300116800</t>
  </si>
  <si>
    <t>W300116809</t>
  </si>
  <si>
    <t>SKNTMT RASP RAIN SHVGEL 2.75OZ</t>
  </si>
  <si>
    <t>EDGE SKIN CARE</t>
  </si>
  <si>
    <t>W302349300</t>
  </si>
  <si>
    <t>EDGE FACE WASH SENSITIVE 4OZ</t>
  </si>
  <si>
    <t>W302349400</t>
  </si>
  <si>
    <t>EDGE FACE MOISTRIZR SENSTV 4OZ</t>
  </si>
  <si>
    <t>Cremo</t>
  </si>
  <si>
    <t>Razors</t>
  </si>
  <si>
    <t>W302076300</t>
  </si>
  <si>
    <t xml:space="preserve">CREMO CHROME RAZOR </t>
  </si>
  <si>
    <t>W302340200</t>
  </si>
  <si>
    <t>CREMO TORTOISE RAZOR</t>
  </si>
  <si>
    <t>W302076400</t>
  </si>
  <si>
    <t>CREMO CALIF CHROME 4CT REFILLS</t>
  </si>
  <si>
    <t>Men's Shave Cream</t>
  </si>
  <si>
    <t>W240040000</t>
  </si>
  <si>
    <t>CREMO SHAVE CREAM ORIGINAL 6OZ</t>
  </si>
  <si>
    <t>W270040000</t>
  </si>
  <si>
    <t>W210040000</t>
  </si>
  <si>
    <t>W240040800</t>
  </si>
  <si>
    <t>CREMO SHAVE CREAM COOLING 6OZ</t>
  </si>
  <si>
    <t>W250040800</t>
  </si>
  <si>
    <t>W220042600</t>
  </si>
  <si>
    <t xml:space="preserve">CREMO SHVCRM SDLWD 6OZ </t>
  </si>
  <si>
    <t>W220309200</t>
  </si>
  <si>
    <t>CREMO SHAVECRM SAGE&amp;CITRUS 6OZ</t>
  </si>
  <si>
    <t>W220342400</t>
  </si>
  <si>
    <t>CREMO SHAVECRM RSVPALOSNTO 6OZ</t>
  </si>
  <si>
    <t>W220306600</t>
  </si>
  <si>
    <t>CREMO SHVCRM SVRWTR&amp;BRCH 6OZ</t>
  </si>
  <si>
    <t>W302312200</t>
  </si>
  <si>
    <t>CREMO SENSITIVE SHAVECREAM 6OZ</t>
  </si>
  <si>
    <t>Men's Post Shave</t>
  </si>
  <si>
    <t>W304117700</t>
  </si>
  <si>
    <t>CREMO POST SHAVE TONIC 4OZ</t>
  </si>
  <si>
    <t>W220047600</t>
  </si>
  <si>
    <t>CREMO POSTSHV BALM COOLING 4OZ</t>
  </si>
  <si>
    <t>W302312300</t>
  </si>
  <si>
    <t>CREMO SENSITIVE POST SHAVE 4OZ</t>
  </si>
  <si>
    <t>Men's AP/DEO</t>
  </si>
  <si>
    <t>W304328600</t>
  </si>
  <si>
    <t>CREMO AP DEO PALOSANTO 2.65OZ</t>
  </si>
  <si>
    <t>W304328700</t>
  </si>
  <si>
    <t>CREMO AP DEO VINTGSUEDE 2.65OZ</t>
  </si>
  <si>
    <t>W304328800</t>
  </si>
  <si>
    <t>CREMO AP DEO ITALBERGMT 2.65OZ</t>
  </si>
  <si>
    <t>W304329200</t>
  </si>
  <si>
    <t>CREMO DEO PALOSANTO 2.65OZ</t>
  </si>
  <si>
    <t>W304329400</t>
  </si>
  <si>
    <t>CREMO DEO ITALN BERGAMT 2.65OZ</t>
  </si>
  <si>
    <t>Men's Beard Oil</t>
  </si>
  <si>
    <t>W220041000</t>
  </si>
  <si>
    <t>CREMO BEARD OIL CEDARFRST 1OZ</t>
  </si>
  <si>
    <t>W220041100</t>
  </si>
  <si>
    <t>CREMO BEARD OIL WILD MINT 1OZ</t>
  </si>
  <si>
    <t>W220341300</t>
  </si>
  <si>
    <t>CREMO BEARD OIL RSVPALOSTO 1OZ</t>
  </si>
  <si>
    <t>Men's Beard Softeners and Face Wash</t>
  </si>
  <si>
    <t>W304331500</t>
  </si>
  <si>
    <t>CREMO BRD DPCOND PALOSANTO 6OZ</t>
  </si>
  <si>
    <t>W304118600</t>
  </si>
  <si>
    <t>CREMO HYDRATING BEARD MIST 6OZ</t>
  </si>
  <si>
    <t>W220077100</t>
  </si>
  <si>
    <t>CREMO BEARDSOFTNR WILDMINT 6OZ</t>
  </si>
  <si>
    <t>W220077200</t>
  </si>
  <si>
    <t>CREMO BEARDSFTNR CEDARFRST 6OZ</t>
  </si>
  <si>
    <t>W220341100</t>
  </si>
  <si>
    <t>CREMO 2N1BRDSFT RSVPALOSTO 6OZ</t>
  </si>
  <si>
    <t>Men's Beard Balms</t>
  </si>
  <si>
    <t>W220075300</t>
  </si>
  <si>
    <t>CREMO BEARD BALM RSV BLEND 2OZ</t>
  </si>
  <si>
    <t>Men's Beard &amp; Scruff Cream</t>
  </si>
  <si>
    <t>W220041700</t>
  </si>
  <si>
    <t>CREMO BEARD CREAM WILDMINT 4OZ</t>
  </si>
  <si>
    <t>W220341200</t>
  </si>
  <si>
    <t>CREMO BRDCREAM RSVPALOSTO 4OZ</t>
  </si>
  <si>
    <t xml:space="preserve">Men's Beard Accessories </t>
  </si>
  <si>
    <t>W220043600</t>
  </si>
  <si>
    <t>CREMO STD BEARD BRUSH</t>
  </si>
  <si>
    <t>W220049400</t>
  </si>
  <si>
    <t>CREMO BEARD COMB PMM</t>
  </si>
  <si>
    <t>W220048400</t>
  </si>
  <si>
    <t>CREMO BEARD SHEARS KIT PMM</t>
  </si>
  <si>
    <t>Men's Body Wash</t>
  </si>
  <si>
    <t>W220044100</t>
  </si>
  <si>
    <t>CREMO BDYWSH BLUCDR&amp;CYPRS 16OZ</t>
  </si>
  <si>
    <t>W220044200</t>
  </si>
  <si>
    <t>CREMO BDYWSH BBN&amp;OAK 16OZ</t>
  </si>
  <si>
    <t>W220044400</t>
  </si>
  <si>
    <t xml:space="preserve">CREMO BDYWSH SAGE&amp;CTRS 16OZ </t>
  </si>
  <si>
    <t>W220306300</t>
  </si>
  <si>
    <t>CREMO BDYWSH SVRWTR&amp;BRCH 16OZ</t>
  </si>
  <si>
    <t>W220301800</t>
  </si>
  <si>
    <t>CREMO BDYWASH PCSLT&amp;GRPFT 16OZ</t>
  </si>
  <si>
    <t>W220075700</t>
  </si>
  <si>
    <t>CREMO BDYWSH RSV DIST BLD 16OZ</t>
  </si>
  <si>
    <t>W220340500</t>
  </si>
  <si>
    <t>CREMO BDYWSH RSV PALOSNTO 16OZ</t>
  </si>
  <si>
    <t>W302312400</t>
  </si>
  <si>
    <t>CREMO BDYWSH RSVCOLITLBRG 16OZ</t>
  </si>
  <si>
    <t>W302151200</t>
  </si>
  <si>
    <t>CREMO BDYWSH RSVVNTGSUEDE 16OZ</t>
  </si>
  <si>
    <t>W304126200</t>
  </si>
  <si>
    <t>CREMO BODYWASH GOLDNAMBER 16OZ</t>
  </si>
  <si>
    <t>W304155500</t>
  </si>
  <si>
    <t>CREMO BODYWSH RESPALOSNTO 32OZ</t>
  </si>
  <si>
    <t>W304155600</t>
  </si>
  <si>
    <t>CREMO BODYWSH RSVVNTGSUED 32OZ</t>
  </si>
  <si>
    <t>W304155700</t>
  </si>
  <si>
    <t>CREMO BODYWSH ITALBRGAMOT 32OZ</t>
  </si>
  <si>
    <t>Men's Body Bars</t>
  </si>
  <si>
    <t>W230045000</t>
  </si>
  <si>
    <t>CREMO BODY BAR BOURBON&amp;OAK 6OZ</t>
  </si>
  <si>
    <t>W210340600</t>
  </si>
  <si>
    <t>CREMO BODYBAR RSV PALOSNTO 6OZ</t>
  </si>
  <si>
    <t>W210078700</t>
  </si>
  <si>
    <t>CREMO BODYBAR RSV DIST BLD 6OZ</t>
  </si>
  <si>
    <t>W304329800</t>
  </si>
  <si>
    <t>CREMO BODY BAR PALO SANTO 5OZ</t>
  </si>
  <si>
    <t>W304329900</t>
  </si>
  <si>
    <t>CREMO BODY BAR VINTG SUEDE 5OZ</t>
  </si>
  <si>
    <t>W304330000</t>
  </si>
  <si>
    <t>CREMO BODY BAR ITAL BERGMT 5OZ</t>
  </si>
  <si>
    <t>W304341000</t>
  </si>
  <si>
    <t>CREMO BODY BAR BRBN OAK 5OZ</t>
  </si>
  <si>
    <t>Men's Spray Cologne</t>
  </si>
  <si>
    <t>W230046100</t>
  </si>
  <si>
    <t>CREMO SPRYCOL BLUCDRCYPR 3.4OZ</t>
  </si>
  <si>
    <t>W230074300</t>
  </si>
  <si>
    <t>CREMO SPRYCOL SP&amp;BLKVAN 3.4OZ</t>
  </si>
  <si>
    <t>W230046200</t>
  </si>
  <si>
    <t>CREMO SPRYCOLGN BRBN&amp;OAK 3.4OZ</t>
  </si>
  <si>
    <t>W230049900</t>
  </si>
  <si>
    <t>CREMO SPYCOL BGMT&amp;MSK 3.4OZ</t>
  </si>
  <si>
    <t>W230075800</t>
  </si>
  <si>
    <t>CREMO SPRYCOL RSVDISTBLD 3.4OZ</t>
  </si>
  <si>
    <t>W210341600</t>
  </si>
  <si>
    <t>CREMO SPRYCOL RSVPALOSTO 3.4OZ</t>
  </si>
  <si>
    <t>W302148100</t>
  </si>
  <si>
    <t>CREMO SPRYCOL RSVVNTSUED 3.4OZ</t>
  </si>
  <si>
    <t>W302312800</t>
  </si>
  <si>
    <t>CREMO SPRYCOL RSVCOL 3.4OZ</t>
  </si>
  <si>
    <t xml:space="preserve">Men's Styling </t>
  </si>
  <si>
    <t>W220048900</t>
  </si>
  <si>
    <t>CREMO HAIRSTYLE THICK 4OZ</t>
  </si>
  <si>
    <t>W220049000</t>
  </si>
  <si>
    <t>CREMO HAIRSTYLE SHINE 4OZ</t>
  </si>
  <si>
    <t>W220049100</t>
  </si>
  <si>
    <t>CREMO HAIRSTYLE STYLE 4OZ</t>
  </si>
  <si>
    <t>W302150700</t>
  </si>
  <si>
    <t>CREMO SCULPTING CLAY 4OZ</t>
  </si>
  <si>
    <t>W302150800</t>
  </si>
  <si>
    <t>CREMO SCULPTGCLAY PALOSNTO 4OZ</t>
  </si>
  <si>
    <t>W220049200</t>
  </si>
  <si>
    <t>CREMO HAIRSTYLE MATTE 4OZ</t>
  </si>
  <si>
    <t>Men's Shampoo</t>
  </si>
  <si>
    <t>W220305100</t>
  </si>
  <si>
    <t>CREMO SHAMPOOTHCK JNP&amp;EUC 16OZ</t>
  </si>
  <si>
    <t>W220326200</t>
  </si>
  <si>
    <t>CREMO SHAMPOO2N1 SGE&amp;CTRS 16OZ</t>
  </si>
  <si>
    <t>W220326300</t>
  </si>
  <si>
    <t>CREMO SHAMPOO2N1 BRBN&amp;OAK 16OZ</t>
  </si>
  <si>
    <t>W302328800</t>
  </si>
  <si>
    <t>CREMO 2N1 SHMPOO PALOSNTO 16OZ</t>
  </si>
  <si>
    <t>W304331200</t>
  </si>
  <si>
    <t>CREMO 2N1SHAMP ITALBRGMOT 16OZ</t>
  </si>
  <si>
    <t>Women's Shave Cream</t>
  </si>
  <si>
    <t>W240040200</t>
  </si>
  <si>
    <t>CREMO SHVCRM COCOMGO 6OZ</t>
  </si>
  <si>
    <t>W230040200</t>
  </si>
  <si>
    <t>W302148500</t>
  </si>
  <si>
    <t>CREMO SHAVECRM VANILAORCHD 6OZ</t>
  </si>
  <si>
    <t>W220042000</t>
  </si>
  <si>
    <t>CREMO SHAVECRM LAVENDRBLSS 6OZ</t>
  </si>
  <si>
    <t>W302148400</t>
  </si>
  <si>
    <t>CREMO SHAVECRM JSMNTUBROSE 6OZ</t>
  </si>
  <si>
    <t>W304142400</t>
  </si>
  <si>
    <t>CREMO ALMONDBLOOM SHVCREAM 6OZ</t>
  </si>
  <si>
    <t>Women's Body Wash</t>
  </si>
  <si>
    <t>W304124300</t>
  </si>
  <si>
    <t>CREMO BDYWASH ALMONDBLOOM 16OZ</t>
  </si>
  <si>
    <t>W304126100</t>
  </si>
  <si>
    <t>CREMO BDYWASH PEARBLSM 16OZ</t>
  </si>
  <si>
    <t>W304126300</t>
  </si>
  <si>
    <t>CREMO BDYWASH WHTJSMNAMBR 16O</t>
  </si>
  <si>
    <t>W304126400</t>
  </si>
  <si>
    <t>CREMO BODY WASH IRIS MUSK 16OZ</t>
  </si>
  <si>
    <t>`</t>
  </si>
  <si>
    <t>Bull Dog</t>
  </si>
  <si>
    <t xml:space="preserve">WERCS </t>
  </si>
  <si>
    <t>SKIN</t>
  </si>
  <si>
    <t>X301670700</t>
  </si>
  <si>
    <t xml:space="preserve">BULLDOG ORIG LIP BALM 0.15OZ </t>
  </si>
  <si>
    <t>X301052300</t>
  </si>
  <si>
    <t>X301052305</t>
  </si>
  <si>
    <t xml:space="preserve">BULLDOG ORIG FACE WASH 5OZ </t>
  </si>
  <si>
    <t>X301052900</t>
  </si>
  <si>
    <t>X301052905</t>
  </si>
  <si>
    <t xml:space="preserve">BULLDOG ORIGINAL MOISTR 3.3OZ </t>
  </si>
  <si>
    <t>X301052500</t>
  </si>
  <si>
    <t>X301052504</t>
  </si>
  <si>
    <t xml:space="preserve">BULLDOG ORIG FACE SCRUB 4.2OZ </t>
  </si>
  <si>
    <t>X301053000</t>
  </si>
  <si>
    <t>X301053003</t>
  </si>
  <si>
    <t>BULLDOG SENSITIVE MOISTR 3.3OZ</t>
  </si>
  <si>
    <t>X301104200</t>
  </si>
  <si>
    <t>X301104201</t>
  </si>
  <si>
    <t xml:space="preserve">BULLDOG SENSTIVE FACE WASH 5OZ </t>
  </si>
  <si>
    <t>X301053100</t>
  </si>
  <si>
    <t>X301053104</t>
  </si>
  <si>
    <t xml:space="preserve">BULLDOG AGE DEF MOISTR 3.3OZ </t>
  </si>
  <si>
    <t>X301311600</t>
  </si>
  <si>
    <t>BULLDOG AGEDEF EYE RLL-ON 15ML</t>
  </si>
  <si>
    <t>X301312300</t>
  </si>
  <si>
    <t>BULLDOG AGE DEF SERUM 1.6FLOZ.</t>
  </si>
  <si>
    <t>SHAVE</t>
  </si>
  <si>
    <t>W301276000</t>
  </si>
  <si>
    <t>W301276003</t>
  </si>
  <si>
    <t>BULLDOG ORIG BAMBOO RAZOR</t>
  </si>
  <si>
    <t>W301276100</t>
  </si>
  <si>
    <t>W301276103</t>
  </si>
  <si>
    <t>BULLDOG ORIG STEELBLD REF 4CT</t>
  </si>
  <si>
    <t>X301052200</t>
  </si>
  <si>
    <t>X301052203</t>
  </si>
  <si>
    <t>BULLDOG ORIG SHAVE GEL 5.9OZ</t>
  </si>
  <si>
    <t>W301792700</t>
  </si>
  <si>
    <t>W301792702</t>
  </si>
  <si>
    <t>BULLDOG SENS STEELBLD REF 4CT</t>
  </si>
  <si>
    <t>BEARD &amp; BODY</t>
  </si>
  <si>
    <t>X301053400</t>
  </si>
  <si>
    <t>X301053405</t>
  </si>
  <si>
    <t xml:space="preserve">BULLDOG ORIGINAL BEARD OIL 1OZ </t>
  </si>
  <si>
    <t>X301052800</t>
  </si>
  <si>
    <t>X301052804</t>
  </si>
  <si>
    <t>BULLDOG ORIGBRD SHMPCOND 6.7OZ</t>
  </si>
  <si>
    <t>X301540300</t>
  </si>
  <si>
    <t>BULLDOG OIL CNTRL BAR SOAP 7OZ</t>
  </si>
  <si>
    <t>Inners</t>
  </si>
  <si>
    <t>Each</t>
  </si>
  <si>
    <t>Billie Kits</t>
  </si>
  <si>
    <t>W302405100</t>
  </si>
  <si>
    <t>Vietnam / China</t>
  </si>
  <si>
    <t>BILLIE RAZOR - CORAL</t>
  </si>
  <si>
    <t>W302405200</t>
  </si>
  <si>
    <t>BILLIE RAZOR - DREAMPOP</t>
  </si>
  <si>
    <t>W302405300</t>
  </si>
  <si>
    <t>BILLIE RAZOR - MALIBU</t>
  </si>
  <si>
    <t>W302406000</t>
  </si>
  <si>
    <t>BILLIE RAZOR - MINTY</t>
  </si>
  <si>
    <t>Billie Refills</t>
  </si>
  <si>
    <t>W302405400</t>
  </si>
  <si>
    <t>USA</t>
  </si>
  <si>
    <t>BILLIE REFILL 4-COUNT</t>
  </si>
  <si>
    <t>W302407000</t>
  </si>
  <si>
    <t>BLLIE REFILL 8-COUNT</t>
  </si>
  <si>
    <t>Billie Disposables</t>
  </si>
  <si>
    <t>W304313200</t>
  </si>
  <si>
    <t>Mexico</t>
  </si>
  <si>
    <t>BILLIE DISP THE MALIBU MIX</t>
  </si>
  <si>
    <t> 840315501799</t>
  </si>
  <si>
    <t>W304313300</t>
  </si>
  <si>
    <t>BILLIE DISP THE SUNBURST MIX</t>
  </si>
  <si>
    <t>Billie Dermaplaning</t>
  </si>
  <si>
    <t>W304107300</t>
  </si>
  <si>
    <t>BILLIE DERMAPL MALIBU RAZOR</t>
  </si>
  <si>
    <t>W304107400</t>
  </si>
  <si>
    <t>BILLIE DRMAPL WATERPRK RZR</t>
  </si>
  <si>
    <t>W304107200</t>
  </si>
  <si>
    <t xml:space="preserve">BILLIE DRMAPLNE REFILL 3CT </t>
  </si>
  <si>
    <t>Billie Travel Cases</t>
  </si>
  <si>
    <t>W302405700</t>
  </si>
  <si>
    <t xml:space="preserve">BILLIE DREAM POP TRAVEL CASE </t>
  </si>
  <si>
    <t>W302405800</t>
  </si>
  <si>
    <t xml:space="preserve">BILLIE MALIBU TRAVEL CASE </t>
  </si>
  <si>
    <t>Billie Shave Prep</t>
  </si>
  <si>
    <t>W302403700</t>
  </si>
  <si>
    <t>W302403701</t>
  </si>
  <si>
    <t>BILLIE SHVCRM LAV BERG 6.5 RET</t>
  </si>
  <si>
    <t>W304105900</t>
  </si>
  <si>
    <t>BILLIE SHVCRM GENTLE 6.5OZ</t>
  </si>
  <si>
    <t>W304106500</t>
  </si>
  <si>
    <t xml:space="preserve">BILLIE V SMOOTH 6.5 FL OZ </t>
  </si>
  <si>
    <t>Bodywash</t>
  </si>
  <si>
    <t>W304125600</t>
  </si>
  <si>
    <t>BILLIE BODY WASH DETOX 18OZ</t>
  </si>
  <si>
    <t>W304125601</t>
  </si>
  <si>
    <t>W304125500</t>
  </si>
  <si>
    <t>BILLIE BODY WASH GLOW 18OZ</t>
  </si>
  <si>
    <t>W304125501</t>
  </si>
  <si>
    <t>W304125400</t>
  </si>
  <si>
    <t>BILLIE BODY WASH SOOTHE 18OZ</t>
  </si>
  <si>
    <t>W304125401</t>
  </si>
  <si>
    <t>W304125300</t>
  </si>
  <si>
    <t>BILLIE BODY WASH BOUNCE 18OZ</t>
  </si>
  <si>
    <t>W304125301</t>
  </si>
  <si>
    <t>W304313700</t>
  </si>
  <si>
    <t>BILLIE BODYWASH REVIVE 18OZ</t>
  </si>
  <si>
    <t>W304313600</t>
  </si>
  <si>
    <t>BILLIE BODYWASH EXFOLIATE 18OZ</t>
  </si>
  <si>
    <t>Deodorant</t>
  </si>
  <si>
    <t>W304127900</t>
  </si>
  <si>
    <t>BILLIE ALLDAYDEO COCOVLA 2.6OZ</t>
  </si>
  <si>
    <t>W304128400</t>
  </si>
  <si>
    <t>BILLIE ALLDAYDEO TIDLRSE 2.6OZ</t>
  </si>
  <si>
    <t>W304128200</t>
  </si>
  <si>
    <t>BILLIE ALLDAYDEO LAVMILK 2.6OZ</t>
  </si>
  <si>
    <t>W304314300</t>
  </si>
  <si>
    <t>BILLIE ALLDAYDEO SNTABLM 2.6OZ</t>
  </si>
  <si>
    <t>W304314400</t>
  </si>
  <si>
    <t>BILLIE ALLDAYDEO COTNCLD 2.6OZ</t>
  </si>
  <si>
    <t>W304128600</t>
  </si>
  <si>
    <t>BILLIE AHA DEO LAVNDRMLK 1.7OZ</t>
  </si>
  <si>
    <t>W304128700</t>
  </si>
  <si>
    <t>BILLIE AHA DEO TIDALROSE 1.7OZ</t>
  </si>
  <si>
    <t>W304128800</t>
  </si>
  <si>
    <t>BILLIE AHA DEO BOTNICAIR 1.7OZ</t>
  </si>
  <si>
    <t>Body Lotion/Butter</t>
  </si>
  <si>
    <t>W304128900</t>
  </si>
  <si>
    <t>BILLIE BODY LOTION BOUNCE 18OZ</t>
  </si>
  <si>
    <t>W304128901</t>
  </si>
  <si>
    <t>W304129100</t>
  </si>
  <si>
    <t>BILLIE BODY LOTION GLOW 18OZ</t>
  </si>
  <si>
    <t>W304129101</t>
  </si>
  <si>
    <t>W304314000</t>
  </si>
  <si>
    <t>8./1/2025</t>
  </si>
  <si>
    <t>BILLIE BODY LOTION REVIVE 18OZ</t>
  </si>
  <si>
    <t>W304129600</t>
  </si>
  <si>
    <t>BILLIE BODY LOTION SENSTV 18OZ</t>
  </si>
  <si>
    <t>W304129601</t>
  </si>
  <si>
    <t>W304129000</t>
  </si>
  <si>
    <t>BILLIE BODY LOTION SOOTHE 18OZ</t>
  </si>
  <si>
    <t>W304129001</t>
  </si>
  <si>
    <t>W304313900</t>
  </si>
  <si>
    <t>BILLIE BODY BUTTER BOUNCE 8OZ</t>
  </si>
  <si>
    <t>W304313800</t>
  </si>
  <si>
    <t>BILLIE BODY BUTTER REVIVE 8OZ</t>
  </si>
  <si>
    <t>Other</t>
  </si>
  <si>
    <t xml:space="preserve"> W302401000</t>
  </si>
  <si>
    <t xml:space="preserve"> W302401001</t>
  </si>
  <si>
    <t>BILLIE BODY BUFFER LAV SAGE</t>
  </si>
  <si>
    <t>W302408000</t>
  </si>
  <si>
    <t>Spain</t>
  </si>
  <si>
    <t xml:space="preserve">W302408001 </t>
  </si>
  <si>
    <t>BILLIE WAX KIT-BODY &amp; UNDERARM</t>
  </si>
  <si>
    <t xml:space="preserve"> W302408100</t>
  </si>
  <si>
    <t>BILLIE WAX KIT - FACE &amp; BIKINI</t>
  </si>
  <si>
    <t>W302404000</t>
  </si>
  <si>
    <t>W302404001</t>
  </si>
  <si>
    <t>BILLIE ULT SKIN SOLUTION 3.4OZ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</si>
</sst>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&quot;$&quot;#,##0.00_);[Red]\(&quot;$&quot;#,##0.00\)"/>
    <numFmt numFmtId="43" formatCode="_(* #,##0.00_);_(* \(#,##0.00\);_(* &quot;-&quot;??_);_(@_)"/>
    <numFmt numFmtId="164" formatCode="&quot;$&quot;#,##0.00"/>
    <numFmt numFmtId="165" formatCode="0.000"/>
    <numFmt numFmtId="166" formatCode="00000"/>
  </numFmts>
  <fonts count="7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i/>
      <sz val="22"/>
      <color theme="1"/>
      <name val="Arial"/>
      <family val="2"/>
    </font>
    <font>
      <b/>
      <sz val="11"/>
      <color theme="1"/>
      <name val="Arial"/>
      <family val="2"/>
    </font>
    <font>
      <b/>
      <sz val="18"/>
      <color theme="1"/>
      <name val="Arial"/>
      <family val="2"/>
    </font>
    <font>
      <b/>
      <sz val="16"/>
      <color theme="1"/>
      <name val="Arial"/>
      <family val="2"/>
    </font>
    <font>
      <b/>
      <sz val="8"/>
      <color theme="1"/>
      <name val="Arial"/>
      <family val="2"/>
    </font>
    <font>
      <b/>
      <sz val="9"/>
      <color theme="1"/>
      <name val="Arial"/>
      <family val="2"/>
    </font>
    <font>
      <b/>
      <sz val="8"/>
      <color rgb="FFFF0000"/>
      <name val="Arial"/>
      <family val="2"/>
    </font>
    <font>
      <sz val="12"/>
      <color theme="1"/>
      <name val="Arial"/>
      <family val="2"/>
    </font>
    <font>
      <b/>
      <sz val="10"/>
      <color rgb="FF0062AC"/>
      <name val="Arial"/>
      <family val="2"/>
    </font>
    <font>
      <b/>
      <sz val="10"/>
      <color rgb="FFFF0000"/>
      <name val="Arial"/>
      <family val="2"/>
    </font>
    <font>
      <b/>
      <sz val="12"/>
      <name val="Arial"/>
      <family val="2"/>
    </font>
    <font>
      <b/>
      <u/>
      <sz val="10"/>
      <color rgb="FFFF0000"/>
      <name val="Arial"/>
      <family val="2"/>
    </font>
    <font>
      <sz val="8"/>
      <color theme="1"/>
      <name val="Arial"/>
      <family val="2"/>
    </font>
    <font>
      <sz val="11"/>
      <color theme="1"/>
      <name val="Arial"/>
      <family val="2"/>
    </font>
    <font>
      <b/>
      <sz val="14"/>
      <color theme="0"/>
      <name val="Arial"/>
      <family val="2"/>
    </font>
    <font>
      <b/>
      <sz val="10"/>
      <color rgb="FF00B050"/>
      <name val="Arial"/>
      <family val="2"/>
    </font>
    <font>
      <b/>
      <sz val="12"/>
      <color rgb="FF0062AC"/>
      <name val="Arial"/>
      <family val="2"/>
    </font>
    <font>
      <sz val="10"/>
      <color rgb="FF00B050"/>
      <name val="Arial"/>
      <family val="2"/>
    </font>
    <font>
      <sz val="10"/>
      <color rgb="FF000000"/>
      <name val="Arial"/>
      <family val="2"/>
    </font>
    <font>
      <b/>
      <sz val="10"/>
      <color rgb="FF0070C0"/>
      <name val="Arial"/>
      <family val="2"/>
    </font>
    <font>
      <b/>
      <sz val="10"/>
      <color rgb="FF4472C4"/>
      <name val="Arial"/>
      <family val="2"/>
    </font>
    <font>
      <sz val="14"/>
      <color rgb="FF000000"/>
      <name val="Calibri Light"/>
      <family val="2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sz val="2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theme="1" tint="4.9989318521683403E-2"/>
      <name val="Calibri"/>
      <family val="2"/>
      <scheme val="minor"/>
    </font>
    <font>
      <sz val="10"/>
      <name val="Calibri"/>
      <family val="2"/>
      <scheme val="minor"/>
    </font>
    <font>
      <b/>
      <u/>
      <sz val="10"/>
      <color rgb="FFFF0000"/>
      <name val="Calibri"/>
      <family val="2"/>
      <scheme val="minor"/>
    </font>
    <font>
      <sz val="10"/>
      <color theme="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theme="1" tint="0.14999847407452621"/>
      <name val="Calibri"/>
      <family val="2"/>
      <scheme val="minor"/>
    </font>
    <font>
      <b/>
      <sz val="10"/>
      <color rgb="FF009A46"/>
      <name val="Calibri"/>
      <family val="2"/>
      <scheme val="minor"/>
    </font>
    <font>
      <b/>
      <sz val="10"/>
      <color rgb="FF00B05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4"/>
      <color theme="1"/>
      <name val="Calibri Light"/>
      <family val="2"/>
      <scheme val="major"/>
    </font>
    <font>
      <b/>
      <sz val="14"/>
      <color theme="1"/>
      <name val="Calibri Light"/>
      <family val="2"/>
      <scheme val="major"/>
    </font>
    <font>
      <sz val="12"/>
      <color theme="1"/>
      <name val="Calibri Light"/>
      <family val="2"/>
      <scheme val="major"/>
    </font>
    <font>
      <b/>
      <u/>
      <sz val="12"/>
      <color theme="1"/>
      <name val="Calibri Light"/>
      <family val="2"/>
      <scheme val="major"/>
    </font>
    <font>
      <b/>
      <sz val="12"/>
      <color theme="1"/>
      <name val="Calibri Light"/>
      <family val="2"/>
      <scheme val="major"/>
    </font>
    <font>
      <b/>
      <sz val="10"/>
      <color rgb="FFFFFFFF"/>
      <name val="Calibri"/>
      <family val="2"/>
      <scheme val="minor"/>
    </font>
    <font>
      <b/>
      <sz val="11"/>
      <color theme="1"/>
      <name val="Calibri"/>
      <family val="2"/>
    </font>
    <font>
      <b/>
      <sz val="10"/>
      <color rgb="FF0060A8"/>
      <name val="Arial"/>
      <family val="2"/>
    </font>
    <font>
      <sz val="10"/>
      <color rgb="FF00B050"/>
      <name val="Calibri"/>
      <family val="2"/>
      <scheme val="minor"/>
    </font>
    <font>
      <b/>
      <u/>
      <sz val="10"/>
      <name val="Arial"/>
      <family val="2"/>
    </font>
    <font>
      <sz val="12"/>
      <name val="Arial"/>
      <family val="2"/>
    </font>
    <font>
      <b/>
      <sz val="10"/>
      <color rgb="FF00B050"/>
      <name val="Calibri Light"/>
      <family val="2"/>
      <scheme val="major"/>
    </font>
    <font>
      <b/>
      <sz val="10"/>
      <color theme="4" tint="-0.249977111117893"/>
      <name val="Calibri"/>
      <family val="2"/>
      <scheme val="minor"/>
    </font>
    <font>
      <b/>
      <sz val="10"/>
      <color rgb="FFFF0000"/>
      <name val="Calibri Light"/>
      <family val="2"/>
      <scheme val="major"/>
    </font>
    <font>
      <sz val="11"/>
      <color theme="1"/>
      <name val="Calibri"/>
      <family val="2"/>
      <scheme val="minor"/>
    </font>
    <font>
      <sz val="11"/>
      <color theme="1"/>
      <name val="Aptos"/>
      <family val="2"/>
    </font>
    <font>
      <b/>
      <sz val="10"/>
      <color theme="8"/>
      <name val="Calibri Light"/>
      <family val="2"/>
      <scheme val="major"/>
    </font>
    <font>
      <sz val="10"/>
      <color theme="8"/>
      <name val="Calibri"/>
      <family val="2"/>
      <scheme val="minor"/>
    </font>
    <font>
      <sz val="10"/>
      <color rgb="FF0070C0"/>
      <name val="Arial"/>
      <family val="2"/>
    </font>
    <font>
      <b/>
      <sz val="10"/>
      <color indexed="17"/>
      <name val="Arial"/>
      <family val="2"/>
    </font>
    <font>
      <sz val="10"/>
      <color rgb="FF92D050"/>
      <name val="Arial"/>
      <family val="2"/>
    </font>
    <font>
      <sz val="11"/>
      <color rgb="FF000000"/>
      <name val="Calibri"/>
      <family val="2"/>
      <scheme val="minor"/>
    </font>
    <font>
      <sz val="10"/>
      <color rgb="FF444444"/>
      <name val="Arial"/>
      <family val="2"/>
    </font>
    <font>
      <b/>
      <sz val="10"/>
      <color rgb="FF000000"/>
      <name val="Calibri"/>
      <family val="2"/>
      <scheme val="minor"/>
    </font>
    <font>
      <sz val="12"/>
      <color rgb="FF000000"/>
      <name val="Calibri Light"/>
      <family val="2"/>
      <scheme val="major"/>
    </font>
    <font>
      <u/>
      <sz val="11"/>
      <color theme="10"/>
      <name val="Calibri"/>
      <family val="2"/>
      <scheme val="minor"/>
    </font>
    <font>
      <sz val="11"/>
      <name val="Calibri Light"/>
      <family val="2"/>
      <scheme val="major"/>
    </font>
    <font>
      <sz val="10"/>
      <color rgb="FFFF0000"/>
      <name val="Arial"/>
      <family val="2"/>
    </font>
    <font>
      <sz val="10"/>
      <color rgb="FF0060A8"/>
      <name val="Arial"/>
      <family val="2"/>
    </font>
    <font>
      <b/>
      <sz val="11"/>
      <color rgb="FF0060A8"/>
      <name val="Calibri"/>
      <family val="2"/>
    </font>
    <font>
      <sz val="10"/>
      <color theme="1"/>
      <name val="Calibri Light"/>
      <family val="2"/>
      <scheme val="major"/>
    </font>
  </fonts>
  <fills count="14">
    <fill>
      <patternFill patternType="none"/>
    </fill>
    <fill>
      <patternFill patternType="gray125"/>
    </fill>
    <fill>
      <patternFill patternType="solid">
        <fgColor rgb="FF67A2D7"/>
        <bgColor indexed="64"/>
      </patternFill>
    </fill>
    <fill>
      <patternFill patternType="solid">
        <fgColor rgb="FFFF3399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062D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9663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0000"/>
        <bgColor rgb="FF000000"/>
      </patternFill>
    </fill>
    <fill>
      <patternFill patternType="solid">
        <fgColor rgb="FFFFFF0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theme="9" tint="0.39997558519241921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778899"/>
      </left>
      <right style="thin">
        <color rgb="FF778899"/>
      </right>
      <top style="thin">
        <color rgb="FF778899"/>
      </top>
      <bottom style="thin">
        <color rgb="FF778899"/>
      </bottom>
      <diagonal/>
    </border>
  </borders>
  <cellStyleXfs count="9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5" fillId="0" borderId="0"/>
    <xf numFmtId="43" fontId="59" fillId="0" borderId="0" applyFont="0" applyFill="0" applyBorder="0" applyAlignment="0" applyProtection="0"/>
    <xf numFmtId="0" fontId="70" fillId="0" borderId="0" applyNumberFormat="0" applyFill="0" applyBorder="0" applyAlignment="0" applyProtection="0"/>
  </cellStyleXfs>
  <cellXfs count="56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0" xfId="0" applyFont="1"/>
    <xf numFmtId="0" fontId="5" fillId="0" borderId="0" xfId="0" applyFont="1" applyAlignment="1">
      <alignment horizontal="center" vertical="center"/>
    </xf>
    <xf numFmtId="0" fontId="6" fillId="0" borderId="0" xfId="0" applyFont="1"/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7" xfId="0" applyFont="1" applyBorder="1"/>
    <xf numFmtId="0" fontId="9" fillId="0" borderId="1" xfId="0" applyFont="1" applyBorder="1"/>
    <xf numFmtId="0" fontId="9" fillId="0" borderId="8" xfId="0" applyFont="1" applyBorder="1"/>
    <xf numFmtId="0" fontId="9" fillId="0" borderId="9" xfId="0" applyFont="1" applyBorder="1" applyAlignment="1">
      <alignment horizontal="center" vertical="center"/>
    </xf>
    <xf numFmtId="0" fontId="9" fillId="0" borderId="10" xfId="0" applyFont="1" applyBorder="1"/>
    <xf numFmtId="0" fontId="9" fillId="0" borderId="9" xfId="0" applyFont="1" applyBorder="1"/>
    <xf numFmtId="0" fontId="10" fillId="0" borderId="11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left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vertical="center"/>
    </xf>
    <xf numFmtId="0" fontId="2" fillId="2" borderId="9" xfId="0" applyFont="1" applyFill="1" applyBorder="1" applyAlignment="1">
      <alignment vertical="center"/>
    </xf>
    <xf numFmtId="0" fontId="1" fillId="2" borderId="9" xfId="0" applyFont="1" applyFill="1" applyBorder="1" applyAlignment="1">
      <alignment horizontal="center" vertical="center"/>
    </xf>
    <xf numFmtId="0" fontId="12" fillId="2" borderId="9" xfId="0" applyFont="1" applyFill="1" applyBorder="1" applyAlignment="1">
      <alignment horizontal="center" vertical="center"/>
    </xf>
    <xf numFmtId="0" fontId="12" fillId="2" borderId="10" xfId="0" applyFont="1" applyFill="1" applyBorder="1" applyAlignment="1">
      <alignment horizontal="center" vertical="center"/>
    </xf>
    <xf numFmtId="0" fontId="16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7" fillId="0" borderId="10" xfId="0" applyFont="1" applyBorder="1"/>
    <xf numFmtId="0" fontId="17" fillId="0" borderId="9" xfId="0" applyFont="1" applyBorder="1"/>
    <xf numFmtId="0" fontId="9" fillId="0" borderId="0" xfId="0" applyFont="1"/>
    <xf numFmtId="0" fontId="17" fillId="0" borderId="0" xfId="0" applyFont="1"/>
    <xf numFmtId="0" fontId="15" fillId="5" borderId="8" xfId="2" applyFont="1" applyFill="1" applyBorder="1" applyAlignment="1">
      <alignment vertical="center"/>
    </xf>
    <xf numFmtId="0" fontId="15" fillId="5" borderId="10" xfId="2" applyFont="1" applyFill="1" applyBorder="1" applyAlignment="1">
      <alignment vertical="center"/>
    </xf>
    <xf numFmtId="0" fontId="15" fillId="5" borderId="9" xfId="2" applyFont="1" applyFill="1" applyBorder="1" applyAlignment="1">
      <alignment vertical="center"/>
    </xf>
    <xf numFmtId="0" fontId="9" fillId="0" borderId="8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2" fillId="6" borderId="8" xfId="0" applyFont="1" applyFill="1" applyBorder="1" applyAlignment="1">
      <alignment vertical="center"/>
    </xf>
    <xf numFmtId="0" fontId="2" fillId="6" borderId="9" xfId="0" applyFont="1" applyFill="1" applyBorder="1" applyAlignment="1">
      <alignment vertical="center"/>
    </xf>
    <xf numFmtId="0" fontId="1" fillId="6" borderId="9" xfId="0" applyFont="1" applyFill="1" applyBorder="1" applyAlignment="1">
      <alignment horizontal="center" vertical="center"/>
    </xf>
    <xf numFmtId="0" fontId="1" fillId="6" borderId="10" xfId="0" applyFont="1" applyFill="1" applyBorder="1" applyAlignment="1">
      <alignment horizontal="center" vertical="center"/>
    </xf>
    <xf numFmtId="0" fontId="18" fillId="0" borderId="0" xfId="0" applyFont="1"/>
    <xf numFmtId="0" fontId="2" fillId="0" borderId="0" xfId="0" applyFont="1"/>
    <xf numFmtId="0" fontId="18" fillId="0" borderId="7" xfId="0" applyFont="1" applyBorder="1"/>
    <xf numFmtId="0" fontId="18" fillId="0" borderId="1" xfId="0" applyFont="1" applyBorder="1"/>
    <xf numFmtId="0" fontId="17" fillId="0" borderId="8" xfId="0" applyFont="1" applyBorder="1"/>
    <xf numFmtId="0" fontId="17" fillId="0" borderId="7" xfId="0" applyFont="1" applyBorder="1"/>
    <xf numFmtId="0" fontId="9" fillId="0" borderId="16" xfId="0" applyFont="1" applyBorder="1" applyAlignment="1">
      <alignment horizontal="center" vertical="center" wrapText="1"/>
    </xf>
    <xf numFmtId="0" fontId="11" fillId="0" borderId="11" xfId="0" applyFont="1" applyBorder="1" applyAlignment="1">
      <alignment vertical="center" wrapText="1"/>
    </xf>
    <xf numFmtId="0" fontId="9" fillId="0" borderId="13" xfId="0" applyFont="1" applyBorder="1" applyAlignment="1">
      <alignment horizontal="center" vertical="center"/>
    </xf>
    <xf numFmtId="0" fontId="1" fillId="7" borderId="10" xfId="0" applyFont="1" applyFill="1" applyBorder="1" applyAlignment="1">
      <alignment horizontal="center" vertical="center"/>
    </xf>
    <xf numFmtId="0" fontId="2" fillId="7" borderId="8" xfId="0" applyFont="1" applyFill="1" applyBorder="1" applyAlignment="1">
      <alignment vertical="center"/>
    </xf>
    <xf numFmtId="0" fontId="1" fillId="7" borderId="0" xfId="0" applyFont="1" applyFill="1"/>
    <xf numFmtId="0" fontId="2" fillId="7" borderId="9" xfId="0" applyFont="1" applyFill="1" applyBorder="1" applyAlignment="1">
      <alignment vertical="center"/>
    </xf>
    <xf numFmtId="0" fontId="1" fillId="7" borderId="9" xfId="0" applyFont="1" applyFill="1" applyBorder="1" applyAlignment="1">
      <alignment horizontal="center" vertical="center"/>
    </xf>
    <xf numFmtId="0" fontId="14" fillId="0" borderId="0" xfId="0" applyFont="1"/>
    <xf numFmtId="0" fontId="4" fillId="0" borderId="0" xfId="0" applyFont="1"/>
    <xf numFmtId="0" fontId="16" fillId="0" borderId="0" xfId="0" applyFont="1"/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" fillId="0" borderId="7" xfId="0" applyFont="1" applyBorder="1"/>
    <xf numFmtId="0" fontId="3" fillId="0" borderId="7" xfId="0" applyFont="1" applyBorder="1"/>
    <xf numFmtId="0" fontId="3" fillId="0" borderId="1" xfId="0" applyFont="1" applyBorder="1"/>
    <xf numFmtId="0" fontId="10" fillId="0" borderId="17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left" vertical="center" wrapText="1"/>
    </xf>
    <xf numFmtId="0" fontId="9" fillId="0" borderId="0" xfId="0" applyFont="1" applyAlignment="1">
      <alignment horizontal="center" vertical="center"/>
    </xf>
    <xf numFmtId="0" fontId="19" fillId="8" borderId="8" xfId="3" applyFont="1" applyFill="1" applyBorder="1" applyAlignment="1">
      <alignment vertical="center"/>
    </xf>
    <xf numFmtId="0" fontId="19" fillId="8" borderId="10" xfId="3" applyFont="1" applyFill="1" applyBorder="1" applyAlignment="1">
      <alignment vertical="center"/>
    </xf>
    <xf numFmtId="0" fontId="19" fillId="8" borderId="9" xfId="3" applyFont="1" applyFill="1" applyBorder="1" applyAlignment="1">
      <alignment vertical="center"/>
    </xf>
    <xf numFmtId="2" fontId="1" fillId="0" borderId="0" xfId="0" applyNumberFormat="1" applyFont="1"/>
    <xf numFmtId="3" fontId="1" fillId="0" borderId="0" xfId="0" applyNumberFormat="1" applyFont="1"/>
    <xf numFmtId="0" fontId="13" fillId="0" borderId="0" xfId="0" applyFont="1" applyAlignment="1">
      <alignment horizontal="center" vertical="center"/>
    </xf>
    <xf numFmtId="2" fontId="14" fillId="0" borderId="16" xfId="0" applyNumberFormat="1" applyFont="1" applyBorder="1" applyAlignment="1">
      <alignment horizontal="center" vertical="center"/>
    </xf>
    <xf numFmtId="0" fontId="14" fillId="0" borderId="16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/>
    </xf>
    <xf numFmtId="164" fontId="14" fillId="0" borderId="16" xfId="0" applyNumberFormat="1" applyFont="1" applyBorder="1" applyAlignment="1">
      <alignment horizontal="center" vertical="center"/>
    </xf>
    <xf numFmtId="2" fontId="14" fillId="0" borderId="12" xfId="0" applyNumberFormat="1" applyFont="1" applyBorder="1" applyAlignment="1">
      <alignment horizontal="center" vertical="center"/>
    </xf>
    <xf numFmtId="2" fontId="14" fillId="0" borderId="13" xfId="0" applyNumberFormat="1" applyFont="1" applyBorder="1" applyAlignment="1">
      <alignment horizontal="center" vertical="center"/>
    </xf>
    <xf numFmtId="2" fontId="14" fillId="0" borderId="14" xfId="0" applyNumberFormat="1" applyFont="1" applyBorder="1" applyAlignment="1">
      <alignment horizontal="center" vertical="center"/>
    </xf>
    <xf numFmtId="2" fontId="14" fillId="0" borderId="15" xfId="0" applyNumberFormat="1" applyFont="1" applyBorder="1" applyAlignment="1">
      <alignment horizontal="center" vertical="center"/>
    </xf>
    <xf numFmtId="0" fontId="14" fillId="0" borderId="13" xfId="0" quotePrefix="1" applyFont="1" applyBorder="1" applyAlignment="1">
      <alignment horizontal="center" vertical="center"/>
    </xf>
    <xf numFmtId="0" fontId="14" fillId="0" borderId="14" xfId="0" quotePrefix="1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2" fontId="4" fillId="0" borderId="16" xfId="0" applyNumberFormat="1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 wrapText="1"/>
    </xf>
    <xf numFmtId="164" fontId="4" fillId="0" borderId="16" xfId="0" applyNumberFormat="1" applyFont="1" applyBorder="1" applyAlignment="1">
      <alignment horizontal="center" vertical="center"/>
    </xf>
    <xf numFmtId="2" fontId="4" fillId="0" borderId="12" xfId="0" applyNumberFormat="1" applyFont="1" applyBorder="1" applyAlignment="1">
      <alignment horizontal="center" vertical="center"/>
    </xf>
    <xf numFmtId="2" fontId="4" fillId="0" borderId="13" xfId="0" applyNumberFormat="1" applyFont="1" applyBorder="1" applyAlignment="1">
      <alignment horizontal="center" vertical="center"/>
    </xf>
    <xf numFmtId="2" fontId="4" fillId="0" borderId="14" xfId="0" applyNumberFormat="1" applyFont="1" applyBorder="1" applyAlignment="1">
      <alignment horizontal="center" vertical="center"/>
    </xf>
    <xf numFmtId="2" fontId="4" fillId="0" borderId="15" xfId="0" applyNumberFormat="1" applyFont="1" applyBorder="1" applyAlignment="1">
      <alignment horizontal="center" vertical="center"/>
    </xf>
    <xf numFmtId="0" fontId="4" fillId="0" borderId="13" xfId="0" quotePrefix="1" applyFont="1" applyBorder="1" applyAlignment="1">
      <alignment horizontal="center" vertical="center"/>
    </xf>
    <xf numFmtId="0" fontId="4" fillId="0" borderId="14" xfId="0" quotePrefix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3" fontId="4" fillId="0" borderId="13" xfId="0" quotePrefix="1" applyNumberFormat="1" applyFont="1" applyBorder="1" applyAlignment="1">
      <alignment horizontal="center" vertical="center"/>
    </xf>
    <xf numFmtId="3" fontId="14" fillId="0" borderId="13" xfId="0" quotePrefix="1" applyNumberFormat="1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1" fontId="4" fillId="0" borderId="15" xfId="0" applyNumberFormat="1" applyFont="1" applyBorder="1" applyAlignment="1">
      <alignment horizontal="center" vertical="center"/>
    </xf>
    <xf numFmtId="164" fontId="20" fillId="0" borderId="16" xfId="0" applyNumberFormat="1" applyFont="1" applyBorder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15" fillId="3" borderId="8" xfId="1" applyFont="1" applyFill="1" applyBorder="1" applyAlignment="1">
      <alignment horizontal="center" vertical="center"/>
    </xf>
    <xf numFmtId="0" fontId="15" fillId="3" borderId="9" xfId="1" applyFont="1" applyFill="1" applyBorder="1" applyAlignment="1">
      <alignment horizontal="center" vertical="center"/>
    </xf>
    <xf numFmtId="0" fontId="15" fillId="3" borderId="10" xfId="1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12" fillId="4" borderId="9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2" fontId="4" fillId="0" borderId="7" xfId="0" applyNumberFormat="1" applyFont="1" applyBorder="1" applyAlignment="1">
      <alignment horizontal="center" vertical="center"/>
    </xf>
    <xf numFmtId="164" fontId="4" fillId="0" borderId="7" xfId="0" applyNumberFormat="1" applyFont="1" applyBorder="1" applyAlignment="1">
      <alignment horizontal="center" vertical="center"/>
    </xf>
    <xf numFmtId="2" fontId="4" fillId="0" borderId="24" xfId="0" applyNumberFormat="1" applyFont="1" applyBorder="1" applyAlignment="1">
      <alignment horizontal="center" vertical="center"/>
    </xf>
    <xf numFmtId="2" fontId="4" fillId="0" borderId="25" xfId="0" applyNumberFormat="1" applyFont="1" applyBorder="1" applyAlignment="1">
      <alignment horizontal="center" vertical="center"/>
    </xf>
    <xf numFmtId="2" fontId="4" fillId="0" borderId="26" xfId="0" applyNumberFormat="1" applyFont="1" applyBorder="1" applyAlignment="1">
      <alignment horizontal="center" vertical="center"/>
    </xf>
    <xf numFmtId="2" fontId="4" fillId="0" borderId="27" xfId="0" applyNumberFormat="1" applyFont="1" applyBorder="1" applyAlignment="1">
      <alignment horizontal="center" vertical="center"/>
    </xf>
    <xf numFmtId="0" fontId="4" fillId="0" borderId="25" xfId="0" quotePrefix="1" applyFont="1" applyBorder="1" applyAlignment="1">
      <alignment horizontal="center" vertical="center"/>
    </xf>
    <xf numFmtId="0" fontId="4" fillId="0" borderId="26" xfId="0" quotePrefix="1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2" fontId="20" fillId="0" borderId="16" xfId="0" applyNumberFormat="1" applyFont="1" applyBorder="1" applyAlignment="1">
      <alignment horizontal="center" vertical="center"/>
    </xf>
    <xf numFmtId="0" fontId="20" fillId="0" borderId="16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/>
    </xf>
    <xf numFmtId="2" fontId="20" fillId="0" borderId="12" xfId="0" applyNumberFormat="1" applyFont="1" applyBorder="1" applyAlignment="1">
      <alignment horizontal="center" vertical="center"/>
    </xf>
    <xf numFmtId="2" fontId="20" fillId="0" borderId="13" xfId="0" applyNumberFormat="1" applyFont="1" applyBorder="1" applyAlignment="1">
      <alignment horizontal="center" vertical="center"/>
    </xf>
    <xf numFmtId="2" fontId="20" fillId="0" borderId="14" xfId="0" applyNumberFormat="1" applyFont="1" applyBorder="1" applyAlignment="1">
      <alignment horizontal="center" vertical="center"/>
    </xf>
    <xf numFmtId="2" fontId="20" fillId="0" borderId="15" xfId="0" applyNumberFormat="1" applyFont="1" applyBorder="1" applyAlignment="1">
      <alignment horizontal="center" vertical="center"/>
    </xf>
    <xf numFmtId="3" fontId="20" fillId="0" borderId="13" xfId="0" quotePrefix="1" applyNumberFormat="1" applyFont="1" applyBorder="1" applyAlignment="1">
      <alignment horizontal="center" vertical="center"/>
    </xf>
    <xf numFmtId="0" fontId="20" fillId="0" borderId="13" xfId="0" quotePrefix="1" applyFont="1" applyBorder="1" applyAlignment="1">
      <alignment horizontal="center" vertical="center"/>
    </xf>
    <xf numFmtId="0" fontId="20" fillId="0" borderId="14" xfId="0" quotePrefix="1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0" xfId="0" applyFont="1"/>
    <xf numFmtId="0" fontId="10" fillId="0" borderId="11" xfId="0" applyFont="1" applyBorder="1" applyAlignment="1">
      <alignment horizontal="center" vertical="top" wrapText="1"/>
    </xf>
    <xf numFmtId="0" fontId="9" fillId="0" borderId="11" xfId="0" applyFont="1" applyBorder="1" applyAlignment="1">
      <alignment horizontal="center" vertical="top" wrapText="1"/>
    </xf>
    <xf numFmtId="0" fontId="11" fillId="0" borderId="11" xfId="0" applyFont="1" applyBorder="1" applyAlignment="1">
      <alignment horizontal="left" vertical="top" wrapText="1"/>
    </xf>
    <xf numFmtId="0" fontId="9" fillId="0" borderId="12" xfId="0" applyFont="1" applyBorder="1" applyAlignment="1">
      <alignment horizontal="center" vertical="top" wrapText="1"/>
    </xf>
    <xf numFmtId="0" fontId="9" fillId="0" borderId="13" xfId="0" applyFont="1" applyBorder="1" applyAlignment="1">
      <alignment horizontal="center" vertical="top" wrapText="1"/>
    </xf>
    <xf numFmtId="0" fontId="9" fillId="0" borderId="14" xfId="0" applyFont="1" applyBorder="1" applyAlignment="1">
      <alignment horizontal="center" vertical="top" wrapText="1"/>
    </xf>
    <xf numFmtId="0" fontId="9" fillId="0" borderId="15" xfId="0" applyFont="1" applyBorder="1" applyAlignment="1">
      <alignment horizontal="center" vertical="top" wrapText="1"/>
    </xf>
    <xf numFmtId="0" fontId="3" fillId="0" borderId="0" xfId="0" applyFont="1" applyAlignment="1">
      <alignment vertical="top"/>
    </xf>
    <xf numFmtId="0" fontId="1" fillId="0" borderId="0" xfId="0" applyFont="1" applyAlignment="1">
      <alignment vertical="top"/>
    </xf>
    <xf numFmtId="0" fontId="23" fillId="0" borderId="16" xfId="0" applyFont="1" applyBorder="1" applyAlignment="1">
      <alignment horizontal="center" vertical="center" wrapText="1"/>
    </xf>
    <xf numFmtId="2" fontId="23" fillId="0" borderId="16" xfId="0" applyNumberFormat="1" applyFont="1" applyBorder="1" applyAlignment="1">
      <alignment horizontal="center" vertical="center"/>
    </xf>
    <xf numFmtId="0" fontId="23" fillId="0" borderId="16" xfId="0" applyFont="1" applyBorder="1" applyAlignment="1">
      <alignment horizontal="center" vertical="center"/>
    </xf>
    <xf numFmtId="164" fontId="23" fillId="0" borderId="16" xfId="0" applyNumberFormat="1" applyFont="1" applyBorder="1" applyAlignment="1">
      <alignment horizontal="center" vertical="center"/>
    </xf>
    <xf numFmtId="2" fontId="23" fillId="0" borderId="12" xfId="0" applyNumberFormat="1" applyFont="1" applyBorder="1" applyAlignment="1">
      <alignment horizontal="center" vertical="center"/>
    </xf>
    <xf numFmtId="2" fontId="23" fillId="0" borderId="13" xfId="0" applyNumberFormat="1" applyFont="1" applyBorder="1" applyAlignment="1">
      <alignment horizontal="center" vertical="center"/>
    </xf>
    <xf numFmtId="2" fontId="23" fillId="0" borderId="14" xfId="0" applyNumberFormat="1" applyFont="1" applyBorder="1" applyAlignment="1">
      <alignment horizontal="center" vertical="center"/>
    </xf>
    <xf numFmtId="2" fontId="23" fillId="0" borderId="15" xfId="0" applyNumberFormat="1" applyFont="1" applyBorder="1" applyAlignment="1">
      <alignment horizontal="center" vertical="center"/>
    </xf>
    <xf numFmtId="1" fontId="23" fillId="0" borderId="13" xfId="0" applyNumberFormat="1" applyFont="1" applyBorder="1" applyAlignment="1">
      <alignment horizontal="center" vertical="center"/>
    </xf>
    <xf numFmtId="0" fontId="23" fillId="0" borderId="13" xfId="0" quotePrefix="1" applyFont="1" applyBorder="1" applyAlignment="1">
      <alignment horizontal="center" vertical="center"/>
    </xf>
    <xf numFmtId="0" fontId="23" fillId="0" borderId="14" xfId="0" quotePrefix="1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3" fillId="0" borderId="13" xfId="0" applyFont="1" applyBorder="1" applyAlignment="1">
      <alignment horizontal="center" vertical="center"/>
    </xf>
    <xf numFmtId="0" fontId="23" fillId="0" borderId="14" xfId="0" applyFont="1" applyBorder="1" applyAlignment="1">
      <alignment horizontal="center" vertical="center"/>
    </xf>
    <xf numFmtId="0" fontId="24" fillId="0" borderId="16" xfId="0" applyFont="1" applyBorder="1" applyAlignment="1">
      <alignment horizontal="center" vertical="center" wrapText="1"/>
    </xf>
    <xf numFmtId="0" fontId="26" fillId="0" borderId="0" xfId="0" applyFont="1"/>
    <xf numFmtId="0" fontId="25" fillId="0" borderId="0" xfId="0" applyFont="1" applyAlignment="1">
      <alignment horizontal="center" vertical="center"/>
    </xf>
    <xf numFmtId="0" fontId="2" fillId="6" borderId="4" xfId="0" applyFont="1" applyFill="1" applyBorder="1" applyAlignment="1">
      <alignment vertical="center"/>
    </xf>
    <xf numFmtId="0" fontId="2" fillId="6" borderId="5" xfId="0" applyFont="1" applyFill="1" applyBorder="1" applyAlignment="1">
      <alignment vertical="center"/>
    </xf>
    <xf numFmtId="0" fontId="1" fillId="6" borderId="5" xfId="0" applyFont="1" applyFill="1" applyBorder="1" applyAlignment="1">
      <alignment horizontal="center" vertical="center"/>
    </xf>
    <xf numFmtId="0" fontId="1" fillId="6" borderId="6" xfId="0" applyFont="1" applyFill="1" applyBorder="1" applyAlignment="1">
      <alignment horizontal="center" vertical="center"/>
    </xf>
    <xf numFmtId="0" fontId="25" fillId="0" borderId="0" xfId="0" applyFont="1" applyAlignment="1">
      <alignment horizontal="center" vertical="center" wrapText="1"/>
    </xf>
    <xf numFmtId="1" fontId="29" fillId="0" borderId="0" xfId="0" applyNumberFormat="1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30" fillId="0" borderId="0" xfId="0" applyFont="1" applyAlignment="1">
      <alignment horizontal="left" vertical="center"/>
    </xf>
    <xf numFmtId="0" fontId="28" fillId="0" borderId="0" xfId="0" applyFont="1"/>
    <xf numFmtId="1" fontId="29" fillId="0" borderId="7" xfId="0" applyNumberFormat="1" applyFont="1" applyBorder="1" applyAlignment="1">
      <alignment horizontal="center" vertical="center"/>
    </xf>
    <xf numFmtId="0" fontId="29" fillId="0" borderId="7" xfId="0" applyFont="1" applyBorder="1" applyAlignment="1">
      <alignment horizontal="center" vertical="center"/>
    </xf>
    <xf numFmtId="0" fontId="30" fillId="0" borderId="7" xfId="0" applyFont="1" applyBorder="1" applyAlignment="1">
      <alignment horizontal="center" vertical="center"/>
    </xf>
    <xf numFmtId="1" fontId="30" fillId="0" borderId="1" xfId="0" applyNumberFormat="1" applyFont="1" applyBorder="1" applyAlignment="1">
      <alignment horizontal="center" vertical="center"/>
    </xf>
    <xf numFmtId="0" fontId="30" fillId="0" borderId="8" xfId="0" applyFont="1" applyBorder="1" applyAlignment="1">
      <alignment horizontal="center" vertical="center"/>
    </xf>
    <xf numFmtId="0" fontId="30" fillId="0" borderId="10" xfId="0" applyFont="1" applyBorder="1" applyAlignment="1">
      <alignment horizontal="center" vertical="center"/>
    </xf>
    <xf numFmtId="0" fontId="34" fillId="0" borderId="0" xfId="0" applyFont="1" applyAlignment="1">
      <alignment horizontal="center" vertical="center"/>
    </xf>
    <xf numFmtId="1" fontId="35" fillId="0" borderId="16" xfId="0" applyNumberFormat="1" applyFont="1" applyBorder="1" applyAlignment="1">
      <alignment horizontal="center" vertical="center"/>
    </xf>
    <xf numFmtId="0" fontId="35" fillId="0" borderId="16" xfId="0" applyFont="1" applyBorder="1" applyAlignment="1">
      <alignment horizontal="center" vertical="center" wrapText="1"/>
    </xf>
    <xf numFmtId="0" fontId="35" fillId="0" borderId="16" xfId="0" applyFont="1" applyBorder="1" applyAlignment="1">
      <alignment horizontal="center" vertical="center"/>
    </xf>
    <xf numFmtId="0" fontId="35" fillId="0" borderId="0" xfId="0" applyFont="1" applyAlignment="1">
      <alignment horizontal="center" vertical="center"/>
    </xf>
    <xf numFmtId="1" fontId="36" fillId="0" borderId="16" xfId="0" applyNumberFormat="1" applyFont="1" applyBorder="1" applyAlignment="1">
      <alignment horizontal="center" vertical="center"/>
    </xf>
    <xf numFmtId="0" fontId="29" fillId="0" borderId="16" xfId="0" applyFont="1" applyBorder="1" applyAlignment="1">
      <alignment horizontal="center" vertical="center"/>
    </xf>
    <xf numFmtId="0" fontId="36" fillId="0" borderId="16" xfId="0" applyFont="1" applyBorder="1" applyAlignment="1">
      <alignment horizontal="center" vertical="center" wrapText="1"/>
    </xf>
    <xf numFmtId="0" fontId="36" fillId="0" borderId="16" xfId="0" applyFont="1" applyBorder="1" applyAlignment="1">
      <alignment horizontal="center" vertical="center"/>
    </xf>
    <xf numFmtId="0" fontId="36" fillId="0" borderId="0" xfId="0" applyFont="1" applyAlignment="1">
      <alignment horizontal="center" vertical="center"/>
    </xf>
    <xf numFmtId="0" fontId="37" fillId="0" borderId="0" xfId="0" applyFont="1" applyAlignment="1">
      <alignment vertical="center"/>
    </xf>
    <xf numFmtId="0" fontId="34" fillId="0" borderId="0" xfId="0" applyFont="1" applyAlignment="1">
      <alignment vertical="center"/>
    </xf>
    <xf numFmtId="0" fontId="36" fillId="0" borderId="0" xfId="0" applyFont="1" applyAlignment="1">
      <alignment vertical="center"/>
    </xf>
    <xf numFmtId="0" fontId="29" fillId="0" borderId="0" xfId="0" applyFont="1"/>
    <xf numFmtId="1" fontId="29" fillId="0" borderId="0" xfId="0" applyNumberFormat="1" applyFont="1"/>
    <xf numFmtId="0" fontId="30" fillId="0" borderId="0" xfId="0" applyFont="1"/>
    <xf numFmtId="1" fontId="31" fillId="0" borderId="0" xfId="0" applyNumberFormat="1" applyFont="1" applyAlignment="1">
      <alignment horizontal="center" vertical="center"/>
    </xf>
    <xf numFmtId="1" fontId="32" fillId="0" borderId="0" xfId="0" applyNumberFormat="1" applyFont="1" applyAlignment="1">
      <alignment horizontal="center" vertical="center"/>
    </xf>
    <xf numFmtId="0" fontId="38" fillId="11" borderId="9" xfId="0" applyFont="1" applyFill="1" applyBorder="1" applyAlignment="1">
      <alignment horizontal="center" vertical="center"/>
    </xf>
    <xf numFmtId="0" fontId="38" fillId="11" borderId="10" xfId="0" applyFont="1" applyFill="1" applyBorder="1" applyAlignment="1">
      <alignment horizontal="center" vertical="center"/>
    </xf>
    <xf numFmtId="2" fontId="36" fillId="0" borderId="11" xfId="0" applyNumberFormat="1" applyFont="1" applyBorder="1" applyAlignment="1">
      <alignment horizontal="center" vertical="center"/>
    </xf>
    <xf numFmtId="0" fontId="36" fillId="0" borderId="11" xfId="0" applyFont="1" applyBorder="1" applyAlignment="1">
      <alignment horizontal="center" vertical="center" wrapText="1"/>
    </xf>
    <xf numFmtId="0" fontId="36" fillId="0" borderId="11" xfId="0" applyFont="1" applyBorder="1" applyAlignment="1">
      <alignment horizontal="center" vertical="center"/>
    </xf>
    <xf numFmtId="1" fontId="36" fillId="0" borderId="11" xfId="0" applyNumberFormat="1" applyFont="1" applyBorder="1" applyAlignment="1">
      <alignment horizontal="center" vertical="center"/>
    </xf>
    <xf numFmtId="2" fontId="36" fillId="0" borderId="16" xfId="0" applyNumberFormat="1" applyFont="1" applyBorder="1" applyAlignment="1">
      <alignment horizontal="center" vertical="center"/>
    </xf>
    <xf numFmtId="164" fontId="36" fillId="0" borderId="16" xfId="0" applyNumberFormat="1" applyFont="1" applyBorder="1" applyAlignment="1">
      <alignment horizontal="center" vertical="center"/>
    </xf>
    <xf numFmtId="2" fontId="36" fillId="0" borderId="12" xfId="0" applyNumberFormat="1" applyFont="1" applyBorder="1" applyAlignment="1">
      <alignment horizontal="center" vertical="center"/>
    </xf>
    <xf numFmtId="2" fontId="36" fillId="0" borderId="13" xfId="0" applyNumberFormat="1" applyFont="1" applyBorder="1" applyAlignment="1">
      <alignment horizontal="center" vertical="center"/>
    </xf>
    <xf numFmtId="1" fontId="36" fillId="0" borderId="13" xfId="0" applyNumberFormat="1" applyFont="1" applyBorder="1" applyAlignment="1">
      <alignment horizontal="center" vertical="center"/>
    </xf>
    <xf numFmtId="0" fontId="29" fillId="0" borderId="16" xfId="0" applyFont="1" applyBorder="1" applyAlignment="1">
      <alignment horizontal="center" vertical="center" wrapText="1"/>
    </xf>
    <xf numFmtId="0" fontId="29" fillId="0" borderId="11" xfId="0" applyFont="1" applyBorder="1" applyAlignment="1">
      <alignment horizontal="center" vertical="center"/>
    </xf>
    <xf numFmtId="2" fontId="29" fillId="0" borderId="16" xfId="0" applyNumberFormat="1" applyFont="1" applyBorder="1" applyAlignment="1">
      <alignment horizontal="center" vertical="center"/>
    </xf>
    <xf numFmtId="1" fontId="29" fillId="0" borderId="16" xfId="0" applyNumberFormat="1" applyFont="1" applyBorder="1" applyAlignment="1">
      <alignment horizontal="center" vertical="center"/>
    </xf>
    <xf numFmtId="0" fontId="39" fillId="0" borderId="0" xfId="0" applyFont="1" applyAlignment="1">
      <alignment vertical="center"/>
    </xf>
    <xf numFmtId="0" fontId="40" fillId="0" borderId="16" xfId="0" applyFont="1" applyBorder="1" applyAlignment="1">
      <alignment horizontal="center" vertical="center" wrapText="1"/>
    </xf>
    <xf numFmtId="1" fontId="40" fillId="0" borderId="16" xfId="0" applyNumberFormat="1" applyFont="1" applyBorder="1" applyAlignment="1">
      <alignment horizontal="center" vertical="center"/>
    </xf>
    <xf numFmtId="164" fontId="29" fillId="0" borderId="16" xfId="0" applyNumberFormat="1" applyFont="1" applyBorder="1" applyAlignment="1">
      <alignment horizontal="center" vertical="center"/>
    </xf>
    <xf numFmtId="2" fontId="29" fillId="0" borderId="12" xfId="0" applyNumberFormat="1" applyFont="1" applyBorder="1" applyAlignment="1">
      <alignment horizontal="center" vertical="center"/>
    </xf>
    <xf numFmtId="2" fontId="29" fillId="0" borderId="13" xfId="0" applyNumberFormat="1" applyFont="1" applyBorder="1" applyAlignment="1">
      <alignment horizontal="center" vertical="center"/>
    </xf>
    <xf numFmtId="1" fontId="29" fillId="0" borderId="13" xfId="0" applyNumberFormat="1" applyFont="1" applyBorder="1" applyAlignment="1">
      <alignment horizontal="center" vertical="center"/>
    </xf>
    <xf numFmtId="17" fontId="29" fillId="0" borderId="16" xfId="0" applyNumberFormat="1" applyFont="1" applyBorder="1" applyAlignment="1">
      <alignment horizontal="center" vertical="center" wrapText="1"/>
    </xf>
    <xf numFmtId="2" fontId="35" fillId="0" borderId="16" xfId="0" applyNumberFormat="1" applyFont="1" applyBorder="1" applyAlignment="1">
      <alignment horizontal="center" vertical="center"/>
    </xf>
    <xf numFmtId="1" fontId="35" fillId="0" borderId="16" xfId="0" applyNumberFormat="1" applyFont="1" applyBorder="1" applyAlignment="1">
      <alignment horizontal="center" vertical="center" wrapText="1"/>
    </xf>
    <xf numFmtId="2" fontId="40" fillId="0" borderId="16" xfId="0" applyNumberFormat="1" applyFont="1" applyBorder="1" applyAlignment="1">
      <alignment horizontal="center" vertical="center"/>
    </xf>
    <xf numFmtId="0" fontId="40" fillId="0" borderId="0" xfId="0" applyFont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30" fillId="0" borderId="7" xfId="0" applyFont="1" applyBorder="1"/>
    <xf numFmtId="0" fontId="30" fillId="0" borderId="3" xfId="0" applyFont="1" applyBorder="1"/>
    <xf numFmtId="0" fontId="30" fillId="0" borderId="1" xfId="0" applyFont="1" applyBorder="1"/>
    <xf numFmtId="0" fontId="30" fillId="0" borderId="8" xfId="0" applyFont="1" applyBorder="1"/>
    <xf numFmtId="0" fontId="30" fillId="0" borderId="10" xfId="0" applyFont="1" applyBorder="1"/>
    <xf numFmtId="0" fontId="41" fillId="0" borderId="0" xfId="0" applyFont="1" applyAlignment="1">
      <alignment horizontal="center" vertical="center"/>
    </xf>
    <xf numFmtId="0" fontId="34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36" fillId="0" borderId="0" xfId="0" applyFont="1" applyAlignment="1">
      <alignment horizontal="left" vertical="center"/>
    </xf>
    <xf numFmtId="164" fontId="29" fillId="0" borderId="0" xfId="0" applyNumberFormat="1" applyFont="1" applyAlignment="1">
      <alignment horizontal="center" vertical="center"/>
    </xf>
    <xf numFmtId="0" fontId="29" fillId="9" borderId="0" xfId="0" applyFont="1" applyFill="1" applyAlignment="1">
      <alignment horizontal="center" vertical="center"/>
    </xf>
    <xf numFmtId="1" fontId="29" fillId="9" borderId="0" xfId="0" applyNumberFormat="1" applyFont="1" applyFill="1" applyAlignment="1">
      <alignment horizontal="center" vertical="center"/>
    </xf>
    <xf numFmtId="0" fontId="37" fillId="0" borderId="0" xfId="0" applyFont="1" applyAlignment="1">
      <alignment horizontal="left" vertical="center"/>
    </xf>
    <xf numFmtId="0" fontId="30" fillId="0" borderId="3" xfId="0" applyFont="1" applyBorder="1" applyAlignment="1">
      <alignment horizontal="center" vertical="center"/>
    </xf>
    <xf numFmtId="0" fontId="42" fillId="0" borderId="0" xfId="0" applyFont="1" applyAlignment="1">
      <alignment horizontal="center" vertical="center"/>
    </xf>
    <xf numFmtId="14" fontId="4" fillId="0" borderId="16" xfId="0" applyNumberFormat="1" applyFont="1" applyBorder="1" applyAlignment="1">
      <alignment horizontal="center" vertical="center" wrapText="1"/>
    </xf>
    <xf numFmtId="165" fontId="4" fillId="0" borderId="13" xfId="0" applyNumberFormat="1" applyFont="1" applyBorder="1" applyAlignment="1">
      <alignment horizontal="center" vertical="center"/>
    </xf>
    <xf numFmtId="1" fontId="4" fillId="0" borderId="13" xfId="0" quotePrefix="1" applyNumberFormat="1" applyFont="1" applyBorder="1" applyAlignment="1">
      <alignment horizontal="center" vertical="center"/>
    </xf>
    <xf numFmtId="2" fontId="4" fillId="0" borderId="13" xfId="0" quotePrefix="1" applyNumberFormat="1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3" fillId="0" borderId="16" xfId="0" applyFont="1" applyBorder="1" applyAlignment="1">
      <alignment horizontal="center" vertical="center"/>
    </xf>
    <xf numFmtId="0" fontId="43" fillId="0" borderId="16" xfId="0" applyFont="1" applyBorder="1" applyAlignment="1">
      <alignment horizontal="center" vertical="center" wrapText="1"/>
    </xf>
    <xf numFmtId="1" fontId="43" fillId="0" borderId="16" xfId="0" applyNumberFormat="1" applyFont="1" applyBorder="1" applyAlignment="1">
      <alignment horizontal="center" vertical="center"/>
    </xf>
    <xf numFmtId="164" fontId="43" fillId="0" borderId="16" xfId="0" applyNumberFormat="1" applyFont="1" applyBorder="1" applyAlignment="1">
      <alignment horizontal="center" vertical="center"/>
    </xf>
    <xf numFmtId="2" fontId="43" fillId="0" borderId="12" xfId="0" applyNumberFormat="1" applyFont="1" applyBorder="1" applyAlignment="1">
      <alignment horizontal="center" vertical="center"/>
    </xf>
    <xf numFmtId="2" fontId="43" fillId="0" borderId="13" xfId="0" applyNumberFormat="1" applyFont="1" applyBorder="1" applyAlignment="1">
      <alignment horizontal="center" vertical="center"/>
    </xf>
    <xf numFmtId="1" fontId="43" fillId="0" borderId="13" xfId="0" applyNumberFormat="1" applyFont="1" applyBorder="1" applyAlignment="1">
      <alignment horizontal="center" vertical="center"/>
    </xf>
    <xf numFmtId="0" fontId="43" fillId="0" borderId="0" xfId="0" applyFont="1" applyAlignment="1">
      <alignment horizontal="center" vertical="center"/>
    </xf>
    <xf numFmtId="2" fontId="36" fillId="0" borderId="15" xfId="0" applyNumberFormat="1" applyFont="1" applyBorder="1" applyAlignment="1">
      <alignment horizontal="center" vertical="center"/>
    </xf>
    <xf numFmtId="2" fontId="36" fillId="0" borderId="14" xfId="0" applyNumberFormat="1" applyFont="1" applyBorder="1" applyAlignment="1">
      <alignment horizontal="center" vertical="center"/>
    </xf>
    <xf numFmtId="0" fontId="30" fillId="0" borderId="0" xfId="0" applyFont="1" applyAlignment="1">
      <alignment horizontal="center" wrapText="1"/>
    </xf>
    <xf numFmtId="3" fontId="4" fillId="0" borderId="13" xfId="0" applyNumberFormat="1" applyFont="1" applyBorder="1" applyAlignment="1">
      <alignment horizontal="center" vertical="center"/>
    </xf>
    <xf numFmtId="1" fontId="30" fillId="0" borderId="0" xfId="0" applyNumberFormat="1" applyFont="1"/>
    <xf numFmtId="0" fontId="30" fillId="0" borderId="9" xfId="0" applyFont="1" applyBorder="1" applyAlignment="1">
      <alignment horizontal="center" vertical="center"/>
    </xf>
    <xf numFmtId="1" fontId="30" fillId="0" borderId="11" xfId="0" applyNumberFormat="1" applyFont="1" applyBorder="1" applyAlignment="1">
      <alignment horizontal="center" vertical="center" wrapText="1"/>
    </xf>
    <xf numFmtId="0" fontId="30" fillId="0" borderId="11" xfId="0" applyFont="1" applyBorder="1" applyAlignment="1">
      <alignment horizontal="center" vertical="center" wrapText="1"/>
    </xf>
    <xf numFmtId="0" fontId="30" fillId="0" borderId="16" xfId="0" applyFont="1" applyBorder="1" applyAlignment="1">
      <alignment horizontal="center" vertical="center" wrapText="1"/>
    </xf>
    <xf numFmtId="0" fontId="30" fillId="0" borderId="13" xfId="0" applyFont="1" applyBorder="1" applyAlignment="1">
      <alignment horizontal="center" vertical="center" wrapText="1"/>
    </xf>
    <xf numFmtId="0" fontId="30" fillId="0" borderId="12" xfId="0" applyFont="1" applyBorder="1" applyAlignment="1">
      <alignment horizontal="center" vertical="center" wrapText="1"/>
    </xf>
    <xf numFmtId="0" fontId="30" fillId="0" borderId="14" xfId="0" applyFont="1" applyBorder="1" applyAlignment="1">
      <alignment horizontal="center" vertical="center" wrapText="1"/>
    </xf>
    <xf numFmtId="0" fontId="30" fillId="0" borderId="15" xfId="0" applyFont="1" applyBorder="1" applyAlignment="1">
      <alignment horizontal="center" vertical="center" wrapText="1"/>
    </xf>
    <xf numFmtId="0" fontId="44" fillId="11" borderId="8" xfId="0" applyFont="1" applyFill="1" applyBorder="1" applyAlignment="1">
      <alignment vertical="center"/>
    </xf>
    <xf numFmtId="1" fontId="44" fillId="11" borderId="9" xfId="0" applyNumberFormat="1" applyFont="1" applyFill="1" applyBorder="1" applyAlignment="1">
      <alignment vertical="center"/>
    </xf>
    <xf numFmtId="1" fontId="30" fillId="0" borderId="1" xfId="0" applyNumberFormat="1" applyFont="1" applyBorder="1"/>
    <xf numFmtId="0" fontId="44" fillId="11" borderId="9" xfId="0" applyFont="1" applyFill="1" applyBorder="1" applyAlignment="1">
      <alignment vertical="center"/>
    </xf>
    <xf numFmtId="0" fontId="30" fillId="0" borderId="17" xfId="0" applyFont="1" applyBorder="1" applyAlignment="1">
      <alignment horizontal="center" vertical="center" wrapText="1"/>
    </xf>
    <xf numFmtId="1" fontId="30" fillId="0" borderId="17" xfId="0" applyNumberFormat="1" applyFont="1" applyBorder="1" applyAlignment="1">
      <alignment horizontal="center" vertical="center" wrapText="1"/>
    </xf>
    <xf numFmtId="0" fontId="30" fillId="0" borderId="7" xfId="0" applyFont="1" applyBorder="1" applyAlignment="1">
      <alignment horizontal="center" vertical="center" wrapText="1"/>
    </xf>
    <xf numFmtId="0" fontId="30" fillId="0" borderId="25" xfId="0" applyFont="1" applyBorder="1" applyAlignment="1">
      <alignment horizontal="center" vertical="center" wrapText="1"/>
    </xf>
    <xf numFmtId="0" fontId="30" fillId="0" borderId="24" xfId="0" applyFont="1" applyBorder="1" applyAlignment="1">
      <alignment horizontal="center" vertical="center" wrapText="1"/>
    </xf>
    <xf numFmtId="0" fontId="30" fillId="0" borderId="26" xfId="0" applyFont="1" applyBorder="1" applyAlignment="1">
      <alignment horizontal="center" vertical="center" wrapText="1"/>
    </xf>
    <xf numFmtId="0" fontId="30" fillId="0" borderId="27" xfId="0" applyFont="1" applyBorder="1" applyAlignment="1">
      <alignment horizontal="center" vertical="center" wrapText="1"/>
    </xf>
    <xf numFmtId="0" fontId="36" fillId="0" borderId="28" xfId="0" applyFont="1" applyBorder="1" applyAlignment="1" applyProtection="1">
      <alignment horizontal="center" vertical="center" wrapText="1" readingOrder="1"/>
      <protection locked="0"/>
    </xf>
    <xf numFmtId="1" fontId="36" fillId="0" borderId="29" xfId="0" applyNumberFormat="1" applyFont="1" applyBorder="1" applyAlignment="1">
      <alignment horizontal="center" vertical="center"/>
    </xf>
    <xf numFmtId="0" fontId="30" fillId="0" borderId="6" xfId="0" applyFont="1" applyBorder="1" applyAlignment="1">
      <alignment horizontal="center" vertical="center" wrapText="1"/>
    </xf>
    <xf numFmtId="0" fontId="30" fillId="0" borderId="23" xfId="0" applyFont="1" applyBorder="1" applyAlignment="1">
      <alignment horizontal="center" vertical="center" wrapText="1"/>
    </xf>
    <xf numFmtId="0" fontId="30" fillId="0" borderId="22" xfId="0" applyFont="1" applyBorder="1" applyAlignment="1">
      <alignment horizontal="center" vertical="center" wrapText="1"/>
    </xf>
    <xf numFmtId="0" fontId="30" fillId="0" borderId="21" xfId="0" applyFont="1" applyBorder="1" applyAlignment="1">
      <alignment horizontal="center" vertical="center" wrapText="1"/>
    </xf>
    <xf numFmtId="0" fontId="44" fillId="11" borderId="9" xfId="0" applyFont="1" applyFill="1" applyBorder="1" applyAlignment="1">
      <alignment horizontal="center" vertical="center"/>
    </xf>
    <xf numFmtId="1" fontId="44" fillId="11" borderId="9" xfId="0" applyNumberFormat="1" applyFont="1" applyFill="1" applyBorder="1" applyAlignment="1">
      <alignment horizontal="center" vertical="center"/>
    </xf>
    <xf numFmtId="0" fontId="44" fillId="11" borderId="10" xfId="0" applyFont="1" applyFill="1" applyBorder="1" applyAlignment="1">
      <alignment horizontal="center" vertical="center"/>
    </xf>
    <xf numFmtId="3" fontId="4" fillId="0" borderId="25" xfId="0" applyNumberFormat="1" applyFont="1" applyBorder="1" applyAlignment="1">
      <alignment horizontal="center" vertical="center"/>
    </xf>
    <xf numFmtId="0" fontId="36" fillId="0" borderId="13" xfId="0" applyFont="1" applyBorder="1" applyAlignment="1">
      <alignment horizontal="center" vertical="center"/>
    </xf>
    <xf numFmtId="0" fontId="36" fillId="0" borderId="14" xfId="0" applyFont="1" applyBorder="1" applyAlignment="1">
      <alignment horizontal="center" vertical="center"/>
    </xf>
    <xf numFmtId="3" fontId="36" fillId="0" borderId="13" xfId="0" applyNumberFormat="1" applyFont="1" applyBorder="1" applyAlignment="1">
      <alignment horizontal="center" vertical="center"/>
    </xf>
    <xf numFmtId="0" fontId="45" fillId="0" borderId="0" xfId="0" applyFont="1"/>
    <xf numFmtId="0" fontId="46" fillId="0" borderId="0" xfId="0" applyFont="1" applyAlignment="1">
      <alignment horizontal="center" vertical="center"/>
    </xf>
    <xf numFmtId="14" fontId="46" fillId="0" borderId="0" xfId="0" applyNumberFormat="1" applyFont="1" applyAlignment="1">
      <alignment horizontal="center" vertical="center"/>
    </xf>
    <xf numFmtId="0" fontId="47" fillId="0" borderId="0" xfId="0" applyFont="1"/>
    <xf numFmtId="0" fontId="47" fillId="0" borderId="0" xfId="0" applyFont="1" applyAlignment="1">
      <alignment horizontal="center" vertical="center"/>
    </xf>
    <xf numFmtId="0" fontId="48" fillId="0" borderId="0" xfId="0" applyFont="1" applyAlignment="1">
      <alignment horizontal="center" vertical="center"/>
    </xf>
    <xf numFmtId="0" fontId="49" fillId="0" borderId="0" xfId="0" applyFont="1" applyAlignment="1">
      <alignment horizontal="center" vertical="center"/>
    </xf>
    <xf numFmtId="0" fontId="47" fillId="0" borderId="0" xfId="0" applyFont="1" applyAlignment="1">
      <alignment horizontal="center"/>
    </xf>
    <xf numFmtId="14" fontId="47" fillId="0" borderId="0" xfId="0" applyNumberFormat="1" applyFont="1" applyAlignment="1">
      <alignment horizontal="center" vertical="center"/>
    </xf>
    <xf numFmtId="0" fontId="50" fillId="12" borderId="8" xfId="0" applyFont="1" applyFill="1" applyBorder="1" applyAlignment="1">
      <alignment vertical="center"/>
    </xf>
    <xf numFmtId="0" fontId="50" fillId="12" borderId="9" xfId="0" applyFont="1" applyFill="1" applyBorder="1" applyAlignment="1">
      <alignment horizontal="center" vertical="center"/>
    </xf>
    <xf numFmtId="0" fontId="50" fillId="12" borderId="10" xfId="0" applyFont="1" applyFill="1" applyBorder="1" applyAlignment="1">
      <alignment horizontal="center" vertical="center"/>
    </xf>
    <xf numFmtId="0" fontId="51" fillId="0" borderId="0" xfId="0" applyFont="1"/>
    <xf numFmtId="0" fontId="47" fillId="0" borderId="0" xfId="0" applyFont="1" applyAlignment="1">
      <alignment horizontal="left"/>
    </xf>
    <xf numFmtId="0" fontId="47" fillId="0" borderId="0" xfId="0" applyFont="1" applyAlignment="1">
      <alignment horizontal="left" wrapText="1"/>
    </xf>
    <xf numFmtId="2" fontId="52" fillId="0" borderId="16" xfId="0" applyNumberFormat="1" applyFont="1" applyBorder="1" applyAlignment="1">
      <alignment horizontal="center" vertical="center"/>
    </xf>
    <xf numFmtId="0" fontId="52" fillId="0" borderId="16" xfId="0" applyFont="1" applyBorder="1" applyAlignment="1">
      <alignment horizontal="center" vertical="center" wrapText="1"/>
    </xf>
    <xf numFmtId="0" fontId="52" fillId="0" borderId="16" xfId="0" applyFont="1" applyBorder="1" applyAlignment="1">
      <alignment horizontal="center" vertical="center"/>
    </xf>
    <xf numFmtId="164" fontId="52" fillId="0" borderId="16" xfId="0" applyNumberFormat="1" applyFont="1" applyBorder="1" applyAlignment="1">
      <alignment horizontal="center" vertical="center"/>
    </xf>
    <xf numFmtId="2" fontId="52" fillId="0" borderId="12" xfId="0" applyNumberFormat="1" applyFont="1" applyBorder="1" applyAlignment="1">
      <alignment horizontal="center" vertical="center"/>
    </xf>
    <xf numFmtId="2" fontId="52" fillId="0" borderId="13" xfId="0" applyNumberFormat="1" applyFont="1" applyBorder="1" applyAlignment="1">
      <alignment horizontal="center" vertical="center"/>
    </xf>
    <xf numFmtId="2" fontId="52" fillId="0" borderId="14" xfId="0" applyNumberFormat="1" applyFont="1" applyBorder="1" applyAlignment="1">
      <alignment horizontal="center" vertical="center"/>
    </xf>
    <xf numFmtId="2" fontId="52" fillId="0" borderId="15" xfId="0" applyNumberFormat="1" applyFont="1" applyBorder="1" applyAlignment="1">
      <alignment horizontal="center" vertical="center"/>
    </xf>
    <xf numFmtId="0" fontId="52" fillId="0" borderId="13" xfId="0" quotePrefix="1" applyFont="1" applyBorder="1" applyAlignment="1">
      <alignment horizontal="center" vertical="center"/>
    </xf>
    <xf numFmtId="0" fontId="52" fillId="0" borderId="0" xfId="0" applyFont="1" applyAlignment="1">
      <alignment horizontal="center" vertical="center"/>
    </xf>
    <xf numFmtId="3" fontId="20" fillId="0" borderId="13" xfId="0" applyNumberFormat="1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20" fillId="0" borderId="14" xfId="0" applyFont="1" applyBorder="1" applyAlignment="1">
      <alignment horizontal="center" vertical="center"/>
    </xf>
    <xf numFmtId="2" fontId="4" fillId="0" borderId="29" xfId="0" applyNumberFormat="1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/>
    </xf>
    <xf numFmtId="164" fontId="4" fillId="0" borderId="29" xfId="0" applyNumberFormat="1" applyFont="1" applyBorder="1" applyAlignment="1">
      <alignment horizontal="center" vertical="center"/>
    </xf>
    <xf numFmtId="3" fontId="4" fillId="0" borderId="29" xfId="0" quotePrefix="1" applyNumberFormat="1" applyFont="1" applyBorder="1" applyAlignment="1">
      <alignment horizontal="center" vertical="center"/>
    </xf>
    <xf numFmtId="0" fontId="4" fillId="0" borderId="29" xfId="0" quotePrefix="1" applyFont="1" applyBorder="1" applyAlignment="1">
      <alignment horizontal="center" vertical="center"/>
    </xf>
    <xf numFmtId="2" fontId="4" fillId="0" borderId="2" xfId="0" applyNumberFormat="1" applyFont="1" applyBorder="1" applyAlignment="1">
      <alignment horizontal="center" vertical="center"/>
    </xf>
    <xf numFmtId="8" fontId="4" fillId="0" borderId="16" xfId="0" applyNumberFormat="1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14" fontId="47" fillId="0" borderId="0" xfId="0" applyNumberFormat="1" applyFont="1" applyAlignment="1">
      <alignment horizontal="center"/>
    </xf>
    <xf numFmtId="14" fontId="14" fillId="0" borderId="16" xfId="0" applyNumberFormat="1" applyFont="1" applyBorder="1" applyAlignment="1">
      <alignment horizontal="center" vertical="center" wrapText="1"/>
    </xf>
    <xf numFmtId="0" fontId="53" fillId="0" borderId="0" xfId="0" applyFont="1" applyAlignment="1">
      <alignment horizontal="center" vertical="center"/>
    </xf>
    <xf numFmtId="1" fontId="4" fillId="0" borderId="16" xfId="0" applyNumberFormat="1" applyFont="1" applyBorder="1" applyAlignment="1">
      <alignment horizontal="center" vertical="center"/>
    </xf>
    <xf numFmtId="14" fontId="52" fillId="0" borderId="16" xfId="0" applyNumberFormat="1" applyFont="1" applyBorder="1" applyAlignment="1">
      <alignment horizontal="center" vertical="center" wrapText="1"/>
    </xf>
    <xf numFmtId="0" fontId="52" fillId="0" borderId="14" xfId="0" quotePrefix="1" applyFont="1" applyBorder="1" applyAlignment="1">
      <alignment horizontal="center" vertical="center"/>
    </xf>
    <xf numFmtId="1" fontId="52" fillId="0" borderId="16" xfId="0" applyNumberFormat="1" applyFont="1" applyBorder="1" applyAlignment="1">
      <alignment horizontal="center" vertical="center"/>
    </xf>
    <xf numFmtId="0" fontId="5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14" fontId="42" fillId="0" borderId="16" xfId="0" applyNumberFormat="1" applyFont="1" applyBorder="1" applyAlignment="1">
      <alignment horizontal="center" vertical="center" wrapText="1"/>
    </xf>
    <xf numFmtId="0" fontId="42" fillId="0" borderId="16" xfId="0" applyFont="1" applyBorder="1" applyAlignment="1">
      <alignment horizontal="center" vertical="center" wrapText="1"/>
    </xf>
    <xf numFmtId="2" fontId="42" fillId="0" borderId="13" xfId="0" applyNumberFormat="1" applyFont="1" applyBorder="1" applyAlignment="1">
      <alignment horizontal="center" vertical="center"/>
    </xf>
    <xf numFmtId="0" fontId="56" fillId="0" borderId="16" xfId="0" applyFont="1" applyBorder="1" applyAlignment="1" applyProtection="1">
      <alignment horizontal="center" vertical="center" readingOrder="1"/>
      <protection locked="0"/>
    </xf>
    <xf numFmtId="14" fontId="56" fillId="0" borderId="16" xfId="0" applyNumberFormat="1" applyFont="1" applyBorder="1" applyAlignment="1">
      <alignment horizontal="center" vertical="center" wrapText="1"/>
    </xf>
    <xf numFmtId="0" fontId="56" fillId="0" borderId="16" xfId="0" applyFont="1" applyBorder="1" applyAlignment="1">
      <alignment horizontal="center" vertical="center" wrapText="1"/>
    </xf>
    <xf numFmtId="1" fontId="56" fillId="0" borderId="16" xfId="0" applyNumberFormat="1" applyFont="1" applyBorder="1" applyAlignment="1" applyProtection="1">
      <alignment horizontal="center" vertical="center" readingOrder="1"/>
      <protection locked="0"/>
    </xf>
    <xf numFmtId="164" fontId="56" fillId="0" borderId="16" xfId="0" applyNumberFormat="1" applyFont="1" applyBorder="1" applyAlignment="1">
      <alignment horizontal="center" vertical="center" wrapText="1" readingOrder="1"/>
    </xf>
    <xf numFmtId="0" fontId="56" fillId="0" borderId="16" xfId="0" applyFont="1" applyBorder="1" applyAlignment="1">
      <alignment horizontal="center" vertical="center" wrapText="1" readingOrder="1"/>
    </xf>
    <xf numFmtId="0" fontId="56" fillId="0" borderId="0" xfId="0" applyFont="1"/>
    <xf numFmtId="0" fontId="56" fillId="0" borderId="0" xfId="0" applyFont="1" applyAlignment="1">
      <alignment horizontal="center" vertical="center"/>
    </xf>
    <xf numFmtId="4" fontId="56" fillId="0" borderId="16" xfId="0" applyNumberFormat="1" applyFont="1" applyBorder="1" applyAlignment="1">
      <alignment horizontal="center" vertical="center" wrapText="1" readingOrder="1"/>
    </xf>
    <xf numFmtId="0" fontId="29" fillId="0" borderId="0" xfId="0" applyFont="1" applyAlignment="1">
      <alignment horizontal="center"/>
    </xf>
    <xf numFmtId="0" fontId="30" fillId="0" borderId="7" xfId="0" applyFont="1" applyBorder="1" applyAlignment="1">
      <alignment horizontal="center"/>
    </xf>
    <xf numFmtId="0" fontId="44" fillId="11" borderId="29" xfId="0" applyFont="1" applyFill="1" applyBorder="1" applyAlignment="1">
      <alignment horizontal="center" vertical="center"/>
    </xf>
    <xf numFmtId="1" fontId="56" fillId="0" borderId="16" xfId="0" applyNumberFormat="1" applyFont="1" applyBorder="1" applyAlignment="1">
      <alignment horizontal="center" vertical="center" wrapText="1" readingOrder="1"/>
    </xf>
    <xf numFmtId="0" fontId="56" fillId="0" borderId="16" xfId="0" applyFont="1" applyBorder="1" applyAlignment="1">
      <alignment horizontal="center" vertical="center"/>
    </xf>
    <xf numFmtId="2" fontId="42" fillId="0" borderId="16" xfId="0" applyNumberFormat="1" applyFont="1" applyBorder="1" applyAlignment="1">
      <alignment horizontal="center" vertical="center"/>
    </xf>
    <xf numFmtId="0" fontId="42" fillId="0" borderId="16" xfId="0" applyFont="1" applyBorder="1" applyAlignment="1">
      <alignment horizontal="center" vertical="center"/>
    </xf>
    <xf numFmtId="1" fontId="42" fillId="0" borderId="16" xfId="0" applyNumberFormat="1" applyFont="1" applyBorder="1" applyAlignment="1">
      <alignment horizontal="center" vertical="center"/>
    </xf>
    <xf numFmtId="164" fontId="42" fillId="0" borderId="16" xfId="0" applyNumberFormat="1" applyFont="1" applyBorder="1" applyAlignment="1">
      <alignment horizontal="center" vertical="center"/>
    </xf>
    <xf numFmtId="2" fontId="42" fillId="0" borderId="12" xfId="0" applyNumberFormat="1" applyFont="1" applyBorder="1" applyAlignment="1">
      <alignment horizontal="center" vertical="center"/>
    </xf>
    <xf numFmtId="1" fontId="42" fillId="0" borderId="13" xfId="0" applyNumberFormat="1" applyFont="1" applyBorder="1" applyAlignment="1">
      <alignment horizontal="center" vertical="center"/>
    </xf>
    <xf numFmtId="2" fontId="57" fillId="0" borderId="16" xfId="0" applyNumberFormat="1" applyFont="1" applyBorder="1" applyAlignment="1">
      <alignment horizontal="center" vertical="center"/>
    </xf>
    <xf numFmtId="0" fontId="57" fillId="0" borderId="16" xfId="0" applyFont="1" applyBorder="1" applyAlignment="1">
      <alignment horizontal="center" vertical="center" wrapText="1"/>
    </xf>
    <xf numFmtId="0" fontId="57" fillId="0" borderId="16" xfId="0" applyFont="1" applyBorder="1" applyAlignment="1">
      <alignment horizontal="center" vertical="center"/>
    </xf>
    <xf numFmtId="1" fontId="57" fillId="0" borderId="16" xfId="0" applyNumberFormat="1" applyFont="1" applyBorder="1" applyAlignment="1">
      <alignment horizontal="center" vertical="center"/>
    </xf>
    <xf numFmtId="164" fontId="57" fillId="0" borderId="16" xfId="0" applyNumberFormat="1" applyFont="1" applyBorder="1" applyAlignment="1">
      <alignment horizontal="center" vertical="center"/>
    </xf>
    <xf numFmtId="2" fontId="57" fillId="0" borderId="12" xfId="0" applyNumberFormat="1" applyFont="1" applyBorder="1" applyAlignment="1">
      <alignment horizontal="center" vertical="center"/>
    </xf>
    <xf numFmtId="2" fontId="57" fillId="0" borderId="13" xfId="0" applyNumberFormat="1" applyFont="1" applyBorder="1" applyAlignment="1">
      <alignment horizontal="center" vertical="center"/>
    </xf>
    <xf numFmtId="1" fontId="57" fillId="0" borderId="13" xfId="0" applyNumberFormat="1" applyFont="1" applyBorder="1" applyAlignment="1">
      <alignment horizontal="center" vertical="center"/>
    </xf>
    <xf numFmtId="0" fontId="57" fillId="0" borderId="0" xfId="0" applyFont="1" applyAlignment="1">
      <alignment horizontal="center" vertical="center"/>
    </xf>
    <xf numFmtId="14" fontId="57" fillId="0" borderId="16" xfId="0" applyNumberFormat="1" applyFont="1" applyBorder="1" applyAlignment="1">
      <alignment horizontal="center" vertical="center" wrapText="1"/>
    </xf>
    <xf numFmtId="0" fontId="1" fillId="7" borderId="9" xfId="0" quotePrefix="1" applyFont="1" applyFill="1" applyBorder="1" applyAlignment="1">
      <alignment horizontal="center" vertical="center"/>
    </xf>
    <xf numFmtId="0" fontId="1" fillId="7" borderId="10" xfId="0" quotePrefix="1" applyFont="1" applyFill="1" applyBorder="1" applyAlignment="1">
      <alignment horizontal="center" vertical="center"/>
    </xf>
    <xf numFmtId="1" fontId="39" fillId="0" borderId="16" xfId="0" applyNumberFormat="1" applyFont="1" applyBorder="1" applyAlignment="1">
      <alignment horizontal="center" vertical="center"/>
    </xf>
    <xf numFmtId="0" fontId="39" fillId="0" borderId="16" xfId="0" applyFont="1" applyBorder="1" applyAlignment="1">
      <alignment horizontal="center" vertical="center" wrapText="1"/>
    </xf>
    <xf numFmtId="0" fontId="39" fillId="0" borderId="16" xfId="0" applyFont="1" applyBorder="1" applyAlignment="1">
      <alignment horizontal="center" vertical="center"/>
    </xf>
    <xf numFmtId="164" fontId="39" fillId="0" borderId="16" xfId="0" applyNumberFormat="1" applyFont="1" applyBorder="1" applyAlignment="1">
      <alignment horizontal="center" vertical="center"/>
    </xf>
    <xf numFmtId="2" fontId="39" fillId="0" borderId="12" xfId="0" applyNumberFormat="1" applyFont="1" applyBorder="1" applyAlignment="1">
      <alignment horizontal="center" vertical="center"/>
    </xf>
    <xf numFmtId="2" fontId="39" fillId="0" borderId="13" xfId="0" applyNumberFormat="1" applyFont="1" applyBorder="1" applyAlignment="1">
      <alignment horizontal="center" vertical="center"/>
    </xf>
    <xf numFmtId="1" fontId="39" fillId="0" borderId="13" xfId="0" applyNumberFormat="1" applyFont="1" applyBorder="1" applyAlignment="1">
      <alignment horizontal="center" vertical="center"/>
    </xf>
    <xf numFmtId="0" fontId="39" fillId="0" borderId="0" xfId="0" applyFont="1" applyAlignment="1">
      <alignment horizontal="center" vertical="center"/>
    </xf>
    <xf numFmtId="1" fontId="34" fillId="0" borderId="16" xfId="0" applyNumberFormat="1" applyFont="1" applyBorder="1" applyAlignment="1">
      <alignment horizontal="center" vertical="center"/>
    </xf>
    <xf numFmtId="0" fontId="34" fillId="0" borderId="16" xfId="0" applyFont="1" applyBorder="1" applyAlignment="1">
      <alignment horizontal="center" vertical="center" wrapText="1"/>
    </xf>
    <xf numFmtId="0" fontId="34" fillId="0" borderId="16" xfId="0" applyFont="1" applyBorder="1" applyAlignment="1">
      <alignment horizontal="center" vertical="center"/>
    </xf>
    <xf numFmtId="164" fontId="34" fillId="0" borderId="16" xfId="0" applyNumberFormat="1" applyFont="1" applyBorder="1" applyAlignment="1">
      <alignment horizontal="center" vertical="center"/>
    </xf>
    <xf numFmtId="2" fontId="34" fillId="0" borderId="12" xfId="0" applyNumberFormat="1" applyFont="1" applyBorder="1" applyAlignment="1">
      <alignment horizontal="center" vertical="center"/>
    </xf>
    <xf numFmtId="2" fontId="34" fillId="0" borderId="13" xfId="0" applyNumberFormat="1" applyFont="1" applyBorder="1" applyAlignment="1">
      <alignment horizontal="center" vertical="center"/>
    </xf>
    <xf numFmtId="1" fontId="34" fillId="0" borderId="13" xfId="0" applyNumberFormat="1" applyFont="1" applyBorder="1" applyAlignment="1">
      <alignment horizontal="center" vertical="center"/>
    </xf>
    <xf numFmtId="14" fontId="34" fillId="0" borderId="16" xfId="0" applyNumberFormat="1" applyFont="1" applyBorder="1" applyAlignment="1">
      <alignment horizontal="center" vertical="center" wrapText="1"/>
    </xf>
    <xf numFmtId="2" fontId="34" fillId="0" borderId="16" xfId="0" applyNumberFormat="1" applyFont="1" applyBorder="1" applyAlignment="1">
      <alignment horizontal="center" vertical="center"/>
    </xf>
    <xf numFmtId="14" fontId="58" fillId="0" borderId="16" xfId="0" applyNumberFormat="1" applyFont="1" applyBorder="1" applyAlignment="1">
      <alignment horizontal="center" vertical="center" wrapText="1"/>
    </xf>
    <xf numFmtId="164" fontId="29" fillId="0" borderId="0" xfId="0" applyNumberFormat="1" applyFont="1"/>
    <xf numFmtId="164" fontId="30" fillId="0" borderId="8" xfId="0" applyNumberFormat="1" applyFont="1" applyBorder="1" applyAlignment="1">
      <alignment horizontal="center" vertical="center"/>
    </xf>
    <xf numFmtId="164" fontId="30" fillId="0" borderId="9" xfId="0" applyNumberFormat="1" applyFont="1" applyBorder="1" applyAlignment="1">
      <alignment horizontal="center" vertical="center"/>
    </xf>
    <xf numFmtId="164" fontId="30" fillId="0" borderId="10" xfId="0" applyNumberFormat="1" applyFont="1" applyBorder="1" applyAlignment="1">
      <alignment horizontal="center" vertical="center"/>
    </xf>
    <xf numFmtId="164" fontId="30" fillId="0" borderId="11" xfId="0" applyNumberFormat="1" applyFont="1" applyBorder="1" applyAlignment="1">
      <alignment horizontal="center" vertical="center" wrapText="1"/>
    </xf>
    <xf numFmtId="164" fontId="38" fillId="11" borderId="9" xfId="0" applyNumberFormat="1" applyFont="1" applyFill="1" applyBorder="1" applyAlignment="1">
      <alignment horizontal="center" vertical="center"/>
    </xf>
    <xf numFmtId="2" fontId="20" fillId="0" borderId="13" xfId="7" applyNumberFormat="1" applyFont="1" applyFill="1" applyBorder="1" applyAlignment="1">
      <alignment horizontal="center" vertical="center"/>
    </xf>
    <xf numFmtId="165" fontId="14" fillId="0" borderId="13" xfId="0" applyNumberFormat="1" applyFont="1" applyBorder="1" applyAlignment="1">
      <alignment horizontal="center" vertical="center"/>
    </xf>
    <xf numFmtId="2" fontId="14" fillId="0" borderId="13" xfId="0" quotePrefix="1" applyNumberFormat="1" applyFont="1" applyBorder="1" applyAlignment="1">
      <alignment horizontal="center" vertical="center"/>
    </xf>
    <xf numFmtId="1" fontId="14" fillId="0" borderId="15" xfId="0" applyNumberFormat="1" applyFont="1" applyBorder="1" applyAlignment="1">
      <alignment horizontal="center" vertical="center"/>
    </xf>
    <xf numFmtId="0" fontId="60" fillId="0" borderId="0" xfId="0" applyFont="1"/>
    <xf numFmtId="0" fontId="36" fillId="0" borderId="0" xfId="0" applyFont="1" applyAlignment="1">
      <alignment horizontal="center" vertical="center" wrapText="1"/>
    </xf>
    <xf numFmtId="0" fontId="61" fillId="0" borderId="16" xfId="0" applyFont="1" applyBorder="1" applyAlignment="1" applyProtection="1">
      <alignment horizontal="center" vertical="center" readingOrder="1"/>
      <protection locked="0"/>
    </xf>
    <xf numFmtId="14" fontId="61" fillId="0" borderId="16" xfId="0" applyNumberFormat="1" applyFont="1" applyBorder="1" applyAlignment="1">
      <alignment horizontal="center" vertical="center" wrapText="1"/>
    </xf>
    <xf numFmtId="0" fontId="61" fillId="0" borderId="16" xfId="0" applyFont="1" applyBorder="1" applyAlignment="1">
      <alignment horizontal="center" vertical="center" wrapText="1"/>
    </xf>
    <xf numFmtId="1" fontId="61" fillId="0" borderId="16" xfId="0" applyNumberFormat="1" applyFont="1" applyBorder="1" applyAlignment="1" applyProtection="1">
      <alignment horizontal="center" vertical="center" readingOrder="1"/>
      <protection locked="0"/>
    </xf>
    <xf numFmtId="1" fontId="61" fillId="0" borderId="16" xfId="0" applyNumberFormat="1" applyFont="1" applyBorder="1" applyAlignment="1">
      <alignment horizontal="center" vertical="center" wrapText="1" readingOrder="1"/>
    </xf>
    <xf numFmtId="164" fontId="61" fillId="0" borderId="16" xfId="0" applyNumberFormat="1" applyFont="1" applyBorder="1" applyAlignment="1">
      <alignment horizontal="center" vertical="center" wrapText="1" readingOrder="1"/>
    </xf>
    <xf numFmtId="0" fontId="61" fillId="0" borderId="16" xfId="0" applyFont="1" applyBorder="1" applyAlignment="1">
      <alignment horizontal="center" vertical="center" wrapText="1" readingOrder="1"/>
    </xf>
    <xf numFmtId="0" fontId="61" fillId="0" borderId="0" xfId="0" applyFont="1"/>
    <xf numFmtId="0" fontId="61" fillId="0" borderId="0" xfId="0" applyFont="1" applyAlignment="1">
      <alignment horizontal="center" vertical="center"/>
    </xf>
    <xf numFmtId="0" fontId="62" fillId="0" borderId="0" xfId="0" applyFont="1" applyAlignment="1">
      <alignment horizontal="center" vertical="center"/>
    </xf>
    <xf numFmtId="2" fontId="24" fillId="0" borderId="16" xfId="0" applyNumberFormat="1" applyFont="1" applyBorder="1" applyAlignment="1">
      <alignment horizontal="center" vertical="center"/>
    </xf>
    <xf numFmtId="14" fontId="24" fillId="0" borderId="16" xfId="0" applyNumberFormat="1" applyFont="1" applyBorder="1" applyAlignment="1">
      <alignment horizontal="center" vertical="center" wrapText="1"/>
    </xf>
    <xf numFmtId="0" fontId="24" fillId="0" borderId="16" xfId="0" applyFont="1" applyBorder="1" applyAlignment="1">
      <alignment horizontal="center" vertical="center"/>
    </xf>
    <xf numFmtId="164" fontId="24" fillId="0" borderId="16" xfId="0" applyNumberFormat="1" applyFont="1" applyBorder="1" applyAlignment="1">
      <alignment horizontal="center" vertical="center"/>
    </xf>
    <xf numFmtId="2" fontId="24" fillId="0" borderId="12" xfId="0" applyNumberFormat="1" applyFont="1" applyBorder="1" applyAlignment="1">
      <alignment horizontal="center" vertical="center"/>
    </xf>
    <xf numFmtId="2" fontId="24" fillId="0" borderId="13" xfId="0" applyNumberFormat="1" applyFont="1" applyBorder="1" applyAlignment="1">
      <alignment horizontal="center" vertical="center"/>
    </xf>
    <xf numFmtId="2" fontId="24" fillId="0" borderId="15" xfId="0" applyNumberFormat="1" applyFont="1" applyBorder="1" applyAlignment="1">
      <alignment horizontal="center" vertical="center"/>
    </xf>
    <xf numFmtId="1" fontId="24" fillId="0" borderId="13" xfId="0" quotePrefix="1" applyNumberFormat="1" applyFont="1" applyBorder="1" applyAlignment="1">
      <alignment horizontal="center" vertical="center"/>
    </xf>
    <xf numFmtId="0" fontId="24" fillId="0" borderId="13" xfId="0" quotePrefix="1" applyFont="1" applyBorder="1" applyAlignment="1">
      <alignment horizontal="center" vertical="center"/>
    </xf>
    <xf numFmtId="0" fontId="24" fillId="0" borderId="14" xfId="0" quotePrefix="1" applyFont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4" fillId="0" borderId="0" xfId="0" applyFont="1"/>
    <xf numFmtId="2" fontId="24" fillId="0" borderId="14" xfId="0" applyNumberFormat="1" applyFont="1" applyBorder="1" applyAlignment="1">
      <alignment horizontal="center" vertical="center"/>
    </xf>
    <xf numFmtId="3" fontId="24" fillId="0" borderId="13" xfId="0" applyNumberFormat="1" applyFont="1" applyBorder="1" applyAlignment="1">
      <alignment horizontal="center" vertical="center"/>
    </xf>
    <xf numFmtId="3" fontId="24" fillId="0" borderId="13" xfId="0" quotePrefix="1" applyNumberFormat="1" applyFont="1" applyBorder="1" applyAlignment="1">
      <alignment horizontal="center" vertical="center"/>
    </xf>
    <xf numFmtId="0" fontId="63" fillId="0" borderId="0" xfId="0" applyFont="1" applyAlignment="1">
      <alignment horizontal="center" vertical="center"/>
    </xf>
    <xf numFmtId="0" fontId="63" fillId="0" borderId="0" xfId="0" applyFont="1"/>
    <xf numFmtId="0" fontId="24" fillId="0" borderId="7" xfId="0" applyFont="1" applyBorder="1" applyAlignment="1">
      <alignment horizontal="center" vertical="center"/>
    </xf>
    <xf numFmtId="0" fontId="24" fillId="0" borderId="17" xfId="0" applyFont="1" applyBorder="1" applyAlignment="1">
      <alignment horizontal="center" vertical="center" wrapText="1"/>
    </xf>
    <xf numFmtId="2" fontId="24" fillId="0" borderId="30" xfId="0" applyNumberFormat="1" applyFont="1" applyBorder="1" applyAlignment="1">
      <alignment horizontal="center" vertical="center"/>
    </xf>
    <xf numFmtId="3" fontId="52" fillId="0" borderId="13" xfId="0" quotePrefix="1" applyNumberFormat="1" applyFont="1" applyBorder="1" applyAlignment="1">
      <alignment horizontal="center" vertical="center"/>
    </xf>
    <xf numFmtId="0" fontId="52" fillId="0" borderId="0" xfId="0" applyFont="1"/>
    <xf numFmtId="0" fontId="36" fillId="13" borderId="0" xfId="0" applyFont="1" applyFill="1" applyAlignment="1">
      <alignment horizontal="center" vertical="center"/>
    </xf>
    <xf numFmtId="1" fontId="44" fillId="11" borderId="2" xfId="0" applyNumberFormat="1" applyFont="1" applyFill="1" applyBorder="1" applyAlignment="1">
      <alignment vertical="center"/>
    </xf>
    <xf numFmtId="1" fontId="38" fillId="11" borderId="5" xfId="0" applyNumberFormat="1" applyFont="1" applyFill="1" applyBorder="1" applyAlignment="1">
      <alignment vertical="center"/>
    </xf>
    <xf numFmtId="1" fontId="38" fillId="11" borderId="9" xfId="0" applyNumberFormat="1" applyFont="1" applyFill="1" applyBorder="1" applyAlignment="1">
      <alignment vertical="center"/>
    </xf>
    <xf numFmtId="3" fontId="14" fillId="0" borderId="13" xfId="0" applyNumberFormat="1" applyFont="1" applyBorder="1" applyAlignment="1">
      <alignment horizontal="center" vertical="center"/>
    </xf>
    <xf numFmtId="0" fontId="24" fillId="0" borderId="13" xfId="0" applyFont="1" applyBorder="1" applyAlignment="1">
      <alignment horizontal="center" vertical="center"/>
    </xf>
    <xf numFmtId="0" fontId="24" fillId="0" borderId="12" xfId="0" applyFont="1" applyBorder="1" applyAlignment="1">
      <alignment horizontal="center" vertical="center"/>
    </xf>
    <xf numFmtId="0" fontId="24" fillId="0" borderId="14" xfId="0" applyFont="1" applyBorder="1" applyAlignment="1">
      <alignment horizontal="center" vertical="center"/>
    </xf>
    <xf numFmtId="0" fontId="64" fillId="0" borderId="0" xfId="0" applyFont="1"/>
    <xf numFmtId="0" fontId="64" fillId="7" borderId="9" xfId="0" applyFont="1" applyFill="1" applyBorder="1" applyAlignment="1">
      <alignment horizontal="center" vertical="center"/>
    </xf>
    <xf numFmtId="0" fontId="64" fillId="7" borderId="10" xfId="0" applyFont="1" applyFill="1" applyBorder="1" applyAlignment="1">
      <alignment horizontal="center" vertical="center"/>
    </xf>
    <xf numFmtId="0" fontId="64" fillId="0" borderId="0" xfId="0" applyFont="1" applyAlignment="1">
      <alignment horizontal="center" vertical="center"/>
    </xf>
    <xf numFmtId="0" fontId="15" fillId="7" borderId="8" xfId="0" applyFont="1" applyFill="1" applyBorder="1" applyAlignment="1">
      <alignment vertical="center"/>
    </xf>
    <xf numFmtId="0" fontId="1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9" fillId="0" borderId="7" xfId="0" applyFont="1" applyBorder="1" applyAlignment="1">
      <alignment horizontal="center" wrapText="1"/>
    </xf>
    <xf numFmtId="0" fontId="15" fillId="5" borderId="9" xfId="2" applyFont="1" applyFill="1" applyBorder="1" applyAlignment="1">
      <alignment horizontal="center" vertical="center" wrapText="1"/>
    </xf>
    <xf numFmtId="0" fontId="12" fillId="4" borderId="9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5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66" fontId="56" fillId="0" borderId="16" xfId="0" applyNumberFormat="1" applyFont="1" applyBorder="1" applyAlignment="1" applyProtection="1">
      <alignment horizontal="center" vertical="center" readingOrder="1"/>
      <protection locked="0"/>
    </xf>
    <xf numFmtId="0" fontId="20" fillId="0" borderId="12" xfId="0" applyFont="1" applyBorder="1" applyAlignment="1">
      <alignment horizontal="center" vertical="center"/>
    </xf>
    <xf numFmtId="43" fontId="20" fillId="0" borderId="15" xfId="7" applyFont="1" applyBorder="1" applyAlignment="1">
      <alignment horizontal="center" vertical="center"/>
    </xf>
    <xf numFmtId="0" fontId="20" fillId="0" borderId="15" xfId="0" applyFont="1" applyBorder="1" applyAlignment="1">
      <alignment horizontal="center" vertical="center"/>
    </xf>
    <xf numFmtId="0" fontId="1" fillId="7" borderId="0" xfId="0" quotePrefix="1" applyFont="1" applyFill="1"/>
    <xf numFmtId="0" fontId="64" fillId="7" borderId="0" xfId="0" applyFont="1" applyFill="1"/>
    <xf numFmtId="0" fontId="65" fillId="0" borderId="0" xfId="0" applyFont="1"/>
    <xf numFmtId="0" fontId="4" fillId="0" borderId="8" xfId="0" applyFont="1" applyBorder="1" applyAlignment="1">
      <alignment horizontal="center" vertical="center"/>
    </xf>
    <xf numFmtId="14" fontId="23" fillId="0" borderId="16" xfId="0" applyNumberFormat="1" applyFont="1" applyBorder="1" applyAlignment="1">
      <alignment horizontal="center" vertical="center" wrapText="1"/>
    </xf>
    <xf numFmtId="0" fontId="23" fillId="10" borderId="16" xfId="0" applyFont="1" applyFill="1" applyBorder="1" applyAlignment="1">
      <alignment horizontal="center" vertical="center"/>
    </xf>
    <xf numFmtId="2" fontId="4" fillId="0" borderId="32" xfId="0" applyNumberFormat="1" applyFont="1" applyBorder="1" applyAlignment="1">
      <alignment horizontal="center" vertical="center"/>
    </xf>
    <xf numFmtId="14" fontId="23" fillId="0" borderId="34" xfId="0" applyNumberFormat="1" applyFont="1" applyBorder="1" applyAlignment="1">
      <alignment horizontal="center" vertical="center" wrapText="1"/>
    </xf>
    <xf numFmtId="0" fontId="66" fillId="0" borderId="31" xfId="0" quotePrefix="1" applyFont="1" applyBorder="1" applyAlignment="1">
      <alignment vertical="center"/>
    </xf>
    <xf numFmtId="0" fontId="23" fillId="0" borderId="8" xfId="0" applyFont="1" applyBorder="1" applyAlignment="1">
      <alignment horizontal="center" vertical="center"/>
    </xf>
    <xf numFmtId="0" fontId="66" fillId="0" borderId="16" xfId="0" applyFont="1" applyBorder="1" applyAlignment="1">
      <alignment horizontal="center" vertical="center"/>
    </xf>
    <xf numFmtId="3" fontId="23" fillId="0" borderId="13" xfId="0" applyNumberFormat="1" applyFont="1" applyBorder="1" applyAlignment="1">
      <alignment horizontal="center" vertical="center"/>
    </xf>
    <xf numFmtId="2" fontId="23" fillId="10" borderId="13" xfId="0" applyNumberFormat="1" applyFont="1" applyFill="1" applyBorder="1" applyAlignment="1">
      <alignment horizontal="center" vertical="center"/>
    </xf>
    <xf numFmtId="3" fontId="23" fillId="10" borderId="13" xfId="0" quotePrefix="1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1" fillId="6" borderId="0" xfId="0" applyFont="1" applyFill="1" applyAlignment="1">
      <alignment horizontal="center" vertical="center"/>
    </xf>
    <xf numFmtId="2" fontId="4" fillId="0" borderId="35" xfId="0" applyNumberFormat="1" applyFont="1" applyBorder="1" applyAlignment="1">
      <alignment horizontal="center" vertical="center"/>
    </xf>
    <xf numFmtId="2" fontId="4" fillId="0" borderId="28" xfId="0" applyNumberFormat="1" applyFont="1" applyBorder="1" applyAlignment="1">
      <alignment horizontal="center" vertical="center"/>
    </xf>
    <xf numFmtId="3" fontId="4" fillId="0" borderId="29" xfId="0" applyNumberFormat="1" applyFont="1" applyBorder="1" applyAlignment="1">
      <alignment horizontal="center" vertical="center"/>
    </xf>
    <xf numFmtId="0" fontId="67" fillId="0" borderId="0" xfId="0" applyFont="1" applyAlignment="1">
      <alignment horizontal="center" vertical="center"/>
    </xf>
    <xf numFmtId="2" fontId="1" fillId="0" borderId="16" xfId="0" applyNumberFormat="1" applyFont="1" applyBorder="1" applyAlignment="1">
      <alignment horizontal="center" vertical="center"/>
    </xf>
    <xf numFmtId="14" fontId="1" fillId="0" borderId="16" xfId="0" applyNumberFormat="1" applyFont="1" applyBorder="1" applyAlignment="1">
      <alignment horizontal="center" vertical="center" wrapText="1"/>
    </xf>
    <xf numFmtId="164" fontId="1" fillId="0" borderId="16" xfId="0" applyNumberFormat="1" applyFont="1" applyBorder="1" applyAlignment="1">
      <alignment horizontal="center" vertical="center"/>
    </xf>
    <xf numFmtId="2" fontId="1" fillId="0" borderId="12" xfId="0" applyNumberFormat="1" applyFont="1" applyBorder="1" applyAlignment="1">
      <alignment horizontal="center" vertical="center"/>
    </xf>
    <xf numFmtId="2" fontId="1" fillId="0" borderId="13" xfId="0" applyNumberFormat="1" applyFont="1" applyBorder="1" applyAlignment="1">
      <alignment horizontal="center" vertical="center"/>
    </xf>
    <xf numFmtId="2" fontId="1" fillId="0" borderId="14" xfId="0" applyNumberFormat="1" applyFont="1" applyBorder="1" applyAlignment="1">
      <alignment horizontal="center" vertical="center"/>
    </xf>
    <xf numFmtId="2" fontId="1" fillId="0" borderId="15" xfId="0" applyNumberFormat="1" applyFont="1" applyBorder="1" applyAlignment="1">
      <alignment horizontal="center" vertical="center"/>
    </xf>
    <xf numFmtId="3" fontId="1" fillId="0" borderId="13" xfId="0" quotePrefix="1" applyNumberFormat="1" applyFont="1" applyBorder="1" applyAlignment="1">
      <alignment horizontal="center" vertical="center"/>
    </xf>
    <xf numFmtId="0" fontId="1" fillId="0" borderId="13" xfId="0" quotePrefix="1" applyFont="1" applyBorder="1" applyAlignment="1">
      <alignment horizontal="center" vertical="center"/>
    </xf>
    <xf numFmtId="0" fontId="1" fillId="0" borderId="14" xfId="0" quotePrefix="1" applyFont="1" applyBorder="1" applyAlignment="1">
      <alignment horizontal="center" vertical="center"/>
    </xf>
    <xf numFmtId="0" fontId="43" fillId="0" borderId="33" xfId="0" applyFont="1" applyBorder="1" applyAlignment="1">
      <alignment horizontal="center" vertical="center"/>
    </xf>
    <xf numFmtId="0" fontId="52" fillId="13" borderId="16" xfId="0" applyFont="1" applyFill="1" applyBorder="1" applyAlignment="1">
      <alignment horizontal="center" vertical="center"/>
    </xf>
    <xf numFmtId="2" fontId="39" fillId="0" borderId="16" xfId="0" applyNumberFormat="1" applyFont="1" applyBorder="1" applyAlignment="1">
      <alignment horizontal="center" vertical="center"/>
    </xf>
    <xf numFmtId="1" fontId="68" fillId="0" borderId="11" xfId="0" applyNumberFormat="1" applyFont="1" applyBorder="1" applyAlignment="1">
      <alignment horizontal="center" vertical="center" wrapText="1"/>
    </xf>
    <xf numFmtId="0" fontId="69" fillId="0" borderId="0" xfId="0" applyFont="1" applyAlignment="1">
      <alignment horizontal="left"/>
    </xf>
    <xf numFmtId="0" fontId="70" fillId="0" borderId="0" xfId="8"/>
    <xf numFmtId="1" fontId="34" fillId="0" borderId="8" xfId="0" applyNumberFormat="1" applyFont="1" applyBorder="1" applyAlignment="1">
      <alignment horizontal="center" vertical="center"/>
    </xf>
    <xf numFmtId="0" fontId="34" fillId="0" borderId="9" xfId="0" applyFont="1" applyBorder="1" applyAlignment="1">
      <alignment horizontal="center" vertical="center" wrapText="1"/>
    </xf>
    <xf numFmtId="0" fontId="34" fillId="0" borderId="9" xfId="0" applyFont="1" applyBorder="1" applyAlignment="1">
      <alignment horizontal="center" vertical="center"/>
    </xf>
    <xf numFmtId="1" fontId="34" fillId="0" borderId="9" xfId="0" applyNumberFormat="1" applyFont="1" applyBorder="1" applyAlignment="1">
      <alignment horizontal="center" vertical="center"/>
    </xf>
    <xf numFmtId="164" fontId="34" fillId="0" borderId="9" xfId="0" applyNumberFormat="1" applyFont="1" applyBorder="1" applyAlignment="1">
      <alignment horizontal="center" vertical="center"/>
    </xf>
    <xf numFmtId="2" fontId="34" fillId="0" borderId="9" xfId="0" applyNumberFormat="1" applyFont="1" applyBorder="1" applyAlignment="1">
      <alignment horizontal="center" vertical="center"/>
    </xf>
    <xf numFmtId="2" fontId="52" fillId="13" borderId="16" xfId="0" applyNumberFormat="1" applyFont="1" applyFill="1" applyBorder="1" applyAlignment="1">
      <alignment horizontal="center" vertical="center"/>
    </xf>
    <xf numFmtId="1" fontId="52" fillId="13" borderId="16" xfId="0" applyNumberFormat="1" applyFont="1" applyFill="1" applyBorder="1" applyAlignment="1">
      <alignment horizontal="center" vertical="center"/>
    </xf>
    <xf numFmtId="2" fontId="72" fillId="0" borderId="16" xfId="0" applyNumberFormat="1" applyFont="1" applyBorder="1" applyAlignment="1">
      <alignment horizontal="center" vertical="center"/>
    </xf>
    <xf numFmtId="14" fontId="72" fillId="0" borderId="16" xfId="0" applyNumberFormat="1" applyFont="1" applyBorder="1" applyAlignment="1">
      <alignment horizontal="center" vertical="center" wrapText="1"/>
    </xf>
    <xf numFmtId="0" fontId="72" fillId="0" borderId="16" xfId="0" applyFont="1" applyBorder="1" applyAlignment="1">
      <alignment horizontal="center" vertical="center" wrapText="1"/>
    </xf>
    <xf numFmtId="0" fontId="72" fillId="0" borderId="16" xfId="0" applyFont="1" applyBorder="1" applyAlignment="1">
      <alignment horizontal="center" vertical="center"/>
    </xf>
    <xf numFmtId="164" fontId="72" fillId="0" borderId="16" xfId="0" applyNumberFormat="1" applyFont="1" applyBorder="1" applyAlignment="1">
      <alignment horizontal="center" vertical="center"/>
    </xf>
    <xf numFmtId="2" fontId="72" fillId="0" borderId="12" xfId="0" applyNumberFormat="1" applyFont="1" applyBorder="1" applyAlignment="1">
      <alignment horizontal="center" vertical="center"/>
    </xf>
    <xf numFmtId="2" fontId="72" fillId="0" borderId="13" xfId="0" applyNumberFormat="1" applyFont="1" applyBorder="1" applyAlignment="1">
      <alignment horizontal="center" vertical="center"/>
    </xf>
    <xf numFmtId="2" fontId="72" fillId="0" borderId="14" xfId="0" applyNumberFormat="1" applyFont="1" applyBorder="1" applyAlignment="1">
      <alignment horizontal="center" vertical="center"/>
    </xf>
    <xf numFmtId="2" fontId="72" fillId="0" borderId="15" xfId="0" applyNumberFormat="1" applyFont="1" applyBorder="1" applyAlignment="1">
      <alignment horizontal="center" vertical="center"/>
    </xf>
    <xf numFmtId="1" fontId="72" fillId="0" borderId="13" xfId="0" applyNumberFormat="1" applyFont="1" applyBorder="1" applyAlignment="1">
      <alignment horizontal="center" vertical="center"/>
    </xf>
    <xf numFmtId="0" fontId="72" fillId="0" borderId="13" xfId="0" quotePrefix="1" applyFont="1" applyBorder="1" applyAlignment="1">
      <alignment horizontal="center" vertical="center"/>
    </xf>
    <xf numFmtId="0" fontId="72" fillId="0" borderId="14" xfId="0" quotePrefix="1" applyFont="1" applyBorder="1" applyAlignment="1">
      <alignment horizontal="center" vertical="center"/>
    </xf>
    <xf numFmtId="0" fontId="73" fillId="0" borderId="16" xfId="0" applyFont="1" applyBorder="1" applyAlignment="1">
      <alignment horizontal="center" vertical="center" wrapText="1"/>
    </xf>
    <xf numFmtId="2" fontId="22" fillId="0" borderId="16" xfId="0" applyNumberFormat="1" applyFont="1" applyBorder="1" applyAlignment="1">
      <alignment horizontal="center" vertical="center"/>
    </xf>
    <xf numFmtId="0" fontId="22" fillId="0" borderId="16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/>
    </xf>
    <xf numFmtId="164" fontId="22" fillId="0" borderId="16" xfId="0" applyNumberFormat="1" applyFont="1" applyBorder="1" applyAlignment="1">
      <alignment horizontal="center" vertical="center"/>
    </xf>
    <xf numFmtId="2" fontId="22" fillId="0" borderId="12" xfId="0" applyNumberFormat="1" applyFont="1" applyBorder="1" applyAlignment="1">
      <alignment horizontal="center" vertical="center"/>
    </xf>
    <xf numFmtId="2" fontId="22" fillId="0" borderId="13" xfId="0" applyNumberFormat="1" applyFont="1" applyBorder="1" applyAlignment="1">
      <alignment horizontal="center" vertical="center"/>
    </xf>
    <xf numFmtId="2" fontId="22" fillId="0" borderId="14" xfId="0" applyNumberFormat="1" applyFont="1" applyBorder="1" applyAlignment="1">
      <alignment horizontal="center" vertical="center"/>
    </xf>
    <xf numFmtId="2" fontId="22" fillId="0" borderId="15" xfId="0" applyNumberFormat="1" applyFont="1" applyBorder="1" applyAlignment="1">
      <alignment horizontal="center" vertical="center"/>
    </xf>
    <xf numFmtId="1" fontId="22" fillId="0" borderId="13" xfId="0" applyNumberFormat="1" applyFont="1" applyBorder="1" applyAlignment="1">
      <alignment horizontal="center" vertical="center"/>
    </xf>
    <xf numFmtId="0" fontId="22" fillId="0" borderId="13" xfId="0" applyFont="1" applyBorder="1" applyAlignment="1">
      <alignment horizontal="center" vertical="center"/>
    </xf>
    <xf numFmtId="0" fontId="22" fillId="0" borderId="14" xfId="0" applyFont="1" applyBorder="1" applyAlignment="1">
      <alignment horizontal="center" vertical="center"/>
    </xf>
    <xf numFmtId="0" fontId="22" fillId="0" borderId="13" xfId="0" quotePrefix="1" applyFont="1" applyBorder="1" applyAlignment="1">
      <alignment horizontal="center" vertical="center"/>
    </xf>
    <xf numFmtId="0" fontId="22" fillId="0" borderId="14" xfId="0" quotePrefix="1" applyFont="1" applyBorder="1" applyAlignment="1">
      <alignment horizontal="center" vertical="center"/>
    </xf>
    <xf numFmtId="2" fontId="52" fillId="13" borderId="12" xfId="0" applyNumberFormat="1" applyFont="1" applyFill="1" applyBorder="1" applyAlignment="1">
      <alignment horizontal="center" vertical="center"/>
    </xf>
    <xf numFmtId="2" fontId="52" fillId="13" borderId="13" xfId="0" applyNumberFormat="1" applyFont="1" applyFill="1" applyBorder="1" applyAlignment="1">
      <alignment horizontal="center" vertical="center"/>
    </xf>
    <xf numFmtId="2" fontId="52" fillId="13" borderId="14" xfId="0" applyNumberFormat="1" applyFont="1" applyFill="1" applyBorder="1" applyAlignment="1">
      <alignment horizontal="center" vertical="center"/>
    </xf>
    <xf numFmtId="2" fontId="52" fillId="13" borderId="15" xfId="0" applyNumberFormat="1" applyFont="1" applyFill="1" applyBorder="1" applyAlignment="1">
      <alignment horizontal="center" vertical="center"/>
    </xf>
    <xf numFmtId="3" fontId="52" fillId="13" borderId="13" xfId="0" quotePrefix="1" applyNumberFormat="1" applyFont="1" applyFill="1" applyBorder="1" applyAlignment="1">
      <alignment horizontal="center" vertical="center"/>
    </xf>
    <xf numFmtId="0" fontId="74" fillId="9" borderId="36" xfId="0" applyFont="1" applyFill="1" applyBorder="1" applyAlignment="1">
      <alignment horizontal="center" vertical="center" wrapText="1"/>
    </xf>
    <xf numFmtId="0" fontId="74" fillId="0" borderId="0" xfId="0" applyFont="1" applyAlignment="1">
      <alignment horizontal="center" vertical="center"/>
    </xf>
    <xf numFmtId="3" fontId="72" fillId="0" borderId="13" xfId="0" quotePrefix="1" applyNumberFormat="1" applyFont="1" applyBorder="1" applyAlignment="1">
      <alignment horizontal="center" vertical="center"/>
    </xf>
    <xf numFmtId="0" fontId="72" fillId="0" borderId="0" xfId="0" applyFont="1" applyAlignment="1">
      <alignment horizontal="center" vertical="center"/>
    </xf>
    <xf numFmtId="2" fontId="20" fillId="13" borderId="16" xfId="0" applyNumberFormat="1" applyFont="1" applyFill="1" applyBorder="1" applyAlignment="1">
      <alignment horizontal="center" vertical="center"/>
    </xf>
    <xf numFmtId="14" fontId="20" fillId="0" borderId="16" xfId="0" applyNumberFormat="1" applyFont="1" applyBorder="1" applyAlignment="1">
      <alignment horizontal="center" vertical="center" wrapText="1"/>
    </xf>
    <xf numFmtId="0" fontId="20" fillId="13" borderId="16" xfId="0" applyFont="1" applyFill="1" applyBorder="1" applyAlignment="1">
      <alignment horizontal="center" vertical="center"/>
    </xf>
    <xf numFmtId="1" fontId="20" fillId="0" borderId="16" xfId="0" applyNumberFormat="1" applyFont="1" applyBorder="1" applyAlignment="1">
      <alignment horizontal="center" vertical="center"/>
    </xf>
    <xf numFmtId="2" fontId="20" fillId="13" borderId="12" xfId="0" applyNumberFormat="1" applyFont="1" applyFill="1" applyBorder="1" applyAlignment="1">
      <alignment horizontal="center" vertical="center"/>
    </xf>
    <xf numFmtId="2" fontId="20" fillId="13" borderId="13" xfId="0" applyNumberFormat="1" applyFont="1" applyFill="1" applyBorder="1" applyAlignment="1">
      <alignment horizontal="center" vertical="center"/>
    </xf>
    <xf numFmtId="2" fontId="20" fillId="13" borderId="14" xfId="0" applyNumberFormat="1" applyFont="1" applyFill="1" applyBorder="1" applyAlignment="1">
      <alignment horizontal="center" vertical="center"/>
    </xf>
    <xf numFmtId="2" fontId="20" fillId="13" borderId="15" xfId="0" applyNumberFormat="1" applyFont="1" applyFill="1" applyBorder="1" applyAlignment="1">
      <alignment horizontal="center" vertical="center"/>
    </xf>
    <xf numFmtId="3" fontId="20" fillId="13" borderId="13" xfId="0" quotePrefix="1" applyNumberFormat="1" applyFont="1" applyFill="1" applyBorder="1" applyAlignment="1">
      <alignment horizontal="center" vertical="center"/>
    </xf>
    <xf numFmtId="0" fontId="20" fillId="13" borderId="13" xfId="0" quotePrefix="1" applyFont="1" applyFill="1" applyBorder="1" applyAlignment="1">
      <alignment horizontal="center" vertical="center"/>
    </xf>
    <xf numFmtId="0" fontId="20" fillId="13" borderId="14" xfId="0" quotePrefix="1" applyFont="1" applyFill="1" applyBorder="1" applyAlignment="1">
      <alignment horizontal="center" vertical="center"/>
    </xf>
    <xf numFmtId="0" fontId="71" fillId="0" borderId="0" xfId="5" applyFont="1" applyAlignment="1">
      <alignment horizontal="left" vertical="center" wrapText="1"/>
    </xf>
    <xf numFmtId="14" fontId="34" fillId="0" borderId="16" xfId="0" applyNumberFormat="1" applyFont="1" applyBorder="1" applyAlignment="1">
      <alignment horizontal="center" vertical="center"/>
    </xf>
    <xf numFmtId="14" fontId="75" fillId="0" borderId="16" xfId="0" applyNumberFormat="1" applyFont="1" applyBorder="1" applyAlignment="1">
      <alignment horizontal="center" vertical="center" wrapText="1"/>
    </xf>
    <xf numFmtId="0" fontId="46" fillId="0" borderId="0" xfId="0" applyFont="1" applyAlignment="1">
      <alignment horizontal="center"/>
    </xf>
    <xf numFmtId="0" fontId="30" fillId="0" borderId="8" xfId="0" applyFont="1" applyBorder="1" applyAlignment="1">
      <alignment horizontal="center" vertical="center"/>
    </xf>
    <xf numFmtId="0" fontId="30" fillId="0" borderId="9" xfId="0" applyFont="1" applyBorder="1" applyAlignment="1">
      <alignment horizontal="center" vertical="center"/>
    </xf>
    <xf numFmtId="0" fontId="30" fillId="0" borderId="10" xfId="0" applyFont="1" applyBorder="1" applyAlignment="1">
      <alignment horizontal="center" vertical="center"/>
    </xf>
    <xf numFmtId="1" fontId="31" fillId="0" borderId="0" xfId="0" applyNumberFormat="1" applyFont="1" applyAlignment="1">
      <alignment horizontal="center" vertical="center"/>
    </xf>
    <xf numFmtId="1" fontId="32" fillId="0" borderId="0" xfId="0" applyNumberFormat="1" applyFont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32" fillId="0" borderId="0" xfId="0" applyFont="1" applyAlignment="1">
      <alignment horizontal="center" vertical="center"/>
    </xf>
  </cellXfs>
  <cellStyles count="9">
    <cellStyle name="Comma" xfId="7" builtinId="3"/>
    <cellStyle name="Hyperlink" xfId="8" builtinId="8"/>
    <cellStyle name="Normal" xfId="0" builtinId="0"/>
    <cellStyle name="Normal 2" xfId="2" xr:uid="{4879AFDE-F214-4040-8F8D-C0A112222C7A}"/>
    <cellStyle name="Normal 2 10" xfId="4" xr:uid="{3F3CCA21-4EF8-471E-AC52-BB531948CC65}"/>
    <cellStyle name="Normal 2 2 2" xfId="5" xr:uid="{42377D20-E39A-4157-A37D-84423FE3BA26}"/>
    <cellStyle name="Normal 27" xfId="6" xr:uid="{1F0A346A-1CB6-4D98-A3F4-0D260A4671D7}"/>
    <cellStyle name="Normal 5 2" xfId="1" xr:uid="{0EE231B1-61E0-4245-838D-71A5E1288E7E}"/>
    <cellStyle name="Normal 6" xfId="3" xr:uid="{2C477643-B556-4A2C-8665-11C0DAF8FA72}"/>
  </cellStyles>
  <dxfs count="0"/>
  <tableStyles count="0" defaultTableStyle="TableStyleMedium2" defaultPivotStyle="PivotStyleLight16"/>
  <colors>
    <mruColors>
      <color rgb="FF0060A8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5" Type="http://schemas.microsoft.com/office/2017/10/relationships/person" Target="persons/perso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1</xdr:row>
      <xdr:rowOff>0</xdr:rowOff>
    </xdr:from>
    <xdr:to>
      <xdr:col>11</xdr:col>
      <xdr:colOff>219075</xdr:colOff>
      <xdr:row>3</xdr:row>
      <xdr:rowOff>180975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3240097-C84E-4A7E-B55B-77BBA15D6087}"/>
            </a:ext>
            <a:ext uri="{147F2762-F138-4A5C-976F-8EAC2B608ADB}">
              <a16:predDERef xmlns:a16="http://schemas.microsoft.com/office/drawing/2014/main" pred="{986FFAE7-4D7D-4728-BEF8-86A87A2D8B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t="29722"/>
        <a:stretch/>
      </xdr:blipFill>
      <xdr:spPr>
        <a:xfrm>
          <a:off x="10658475" y="161925"/>
          <a:ext cx="1762125" cy="80962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1</xdr:row>
      <xdr:rowOff>0</xdr:rowOff>
    </xdr:from>
    <xdr:to>
      <xdr:col>14</xdr:col>
      <xdr:colOff>276225</xdr:colOff>
      <xdr:row>3</xdr:row>
      <xdr:rowOff>200025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62F9380-90B0-4444-AE35-0B92F5CDA8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t="29722"/>
        <a:stretch/>
      </xdr:blipFill>
      <xdr:spPr>
        <a:xfrm>
          <a:off x="11029950" y="161925"/>
          <a:ext cx="1762125" cy="85725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1</xdr:row>
      <xdr:rowOff>0</xdr:rowOff>
    </xdr:from>
    <xdr:to>
      <xdr:col>15</xdr:col>
      <xdr:colOff>273050</xdr:colOff>
      <xdr:row>3</xdr:row>
      <xdr:rowOff>196850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A4EF2F6-5418-463F-B794-5273A09ACA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t="29722"/>
        <a:stretch/>
      </xdr:blipFill>
      <xdr:spPr>
        <a:xfrm>
          <a:off x="11296650" y="161925"/>
          <a:ext cx="1762125" cy="85725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1</xdr:row>
      <xdr:rowOff>0</xdr:rowOff>
    </xdr:from>
    <xdr:to>
      <xdr:col>14</xdr:col>
      <xdr:colOff>273050</xdr:colOff>
      <xdr:row>3</xdr:row>
      <xdr:rowOff>196850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2AC0C66-5DEE-4D77-890C-8340A66011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t="29722"/>
        <a:stretch/>
      </xdr:blipFill>
      <xdr:spPr>
        <a:xfrm>
          <a:off x="10801350" y="161925"/>
          <a:ext cx="1762125" cy="85725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1</xdr:row>
      <xdr:rowOff>0</xdr:rowOff>
    </xdr:from>
    <xdr:to>
      <xdr:col>13</xdr:col>
      <xdr:colOff>276225</xdr:colOff>
      <xdr:row>3</xdr:row>
      <xdr:rowOff>200025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8F659BB-739E-45EC-BB7F-4831B8D5DD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t="29722"/>
        <a:stretch/>
      </xdr:blipFill>
      <xdr:spPr>
        <a:xfrm>
          <a:off x="11591925" y="161925"/>
          <a:ext cx="1762125" cy="85725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1</xdr:row>
      <xdr:rowOff>0</xdr:rowOff>
    </xdr:from>
    <xdr:to>
      <xdr:col>16</xdr:col>
      <xdr:colOff>276225</xdr:colOff>
      <xdr:row>3</xdr:row>
      <xdr:rowOff>200025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121569A-8327-4CB5-9F52-7E0FD3E620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t="29722"/>
        <a:stretch/>
      </xdr:blipFill>
      <xdr:spPr>
        <a:xfrm>
          <a:off x="12039600" y="161925"/>
          <a:ext cx="1762125" cy="85725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180975</xdr:colOff>
      <xdr:row>0</xdr:row>
      <xdr:rowOff>28575</xdr:rowOff>
    </xdr:from>
    <xdr:to>
      <xdr:col>12</xdr:col>
      <xdr:colOff>104775</xdr:colOff>
      <xdr:row>3</xdr:row>
      <xdr:rowOff>200025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779403F-DC18-40AD-A820-FA156482BC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t="29722"/>
        <a:stretch/>
      </xdr:blipFill>
      <xdr:spPr>
        <a:xfrm>
          <a:off x="9563100" y="28575"/>
          <a:ext cx="1762125" cy="8572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0</xdr:row>
      <xdr:rowOff>123825</xdr:rowOff>
    </xdr:from>
    <xdr:to>
      <xdr:col>1</xdr:col>
      <xdr:colOff>1463723</xdr:colOff>
      <xdr:row>3</xdr:row>
      <xdr:rowOff>228880</xdr:rowOff>
    </xdr:to>
    <xdr:pic>
      <xdr:nvPicPr>
        <xdr:cNvPr id="2" name="Picture 1" descr="PlaytexFemCareLogoglow.jpg">
          <a:extLst>
            <a:ext uri="{FF2B5EF4-FFF2-40B4-BE49-F238E27FC236}">
              <a16:creationId xmlns:a16="http://schemas.microsoft.com/office/drawing/2014/main" id="{3C4797C5-D139-4EDE-90CF-77CBDDC216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 t="-5172" b="-5172"/>
        <a:stretch>
          <a:fillRect/>
        </a:stretch>
      </xdr:blipFill>
      <xdr:spPr>
        <a:xfrm>
          <a:off x="2867025" y="120650"/>
          <a:ext cx="1712643" cy="94643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 editAs="oneCell">
    <xdr:from>
      <xdr:col>1</xdr:col>
      <xdr:colOff>76200</xdr:colOff>
      <xdr:row>0</xdr:row>
      <xdr:rowOff>123825</xdr:rowOff>
    </xdr:from>
    <xdr:to>
      <xdr:col>1</xdr:col>
      <xdr:colOff>1463723</xdr:colOff>
      <xdr:row>3</xdr:row>
      <xdr:rowOff>228880</xdr:rowOff>
    </xdr:to>
    <xdr:pic>
      <xdr:nvPicPr>
        <xdr:cNvPr id="4" name="Picture 1" descr="PlaytexFemCareLogoglow.jpg">
          <a:extLst>
            <a:ext uri="{FF2B5EF4-FFF2-40B4-BE49-F238E27FC236}">
              <a16:creationId xmlns:a16="http://schemas.microsoft.com/office/drawing/2014/main" id="{C65D05A7-697A-47CC-902C-6FB659B7AA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 t="-5172" b="-5172"/>
        <a:stretch>
          <a:fillRect/>
        </a:stretch>
      </xdr:blipFill>
      <xdr:spPr>
        <a:xfrm>
          <a:off x="838200" y="123825"/>
          <a:ext cx="1668193" cy="943255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 editAs="oneCell">
    <xdr:from>
      <xdr:col>1</xdr:col>
      <xdr:colOff>76200</xdr:colOff>
      <xdr:row>0</xdr:row>
      <xdr:rowOff>123825</xdr:rowOff>
    </xdr:from>
    <xdr:to>
      <xdr:col>1</xdr:col>
      <xdr:colOff>1463723</xdr:colOff>
      <xdr:row>3</xdr:row>
      <xdr:rowOff>228880</xdr:rowOff>
    </xdr:to>
    <xdr:pic>
      <xdr:nvPicPr>
        <xdr:cNvPr id="3" name="Picture 2" descr="PlaytexFemCareLogoglow.jpg">
          <a:extLst>
            <a:ext uri="{FF2B5EF4-FFF2-40B4-BE49-F238E27FC236}">
              <a16:creationId xmlns:a16="http://schemas.microsoft.com/office/drawing/2014/main" id="{D3375ADD-343B-46BE-B784-12426CA1CC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 t="-5172" b="-5172"/>
        <a:stretch>
          <a:fillRect/>
        </a:stretch>
      </xdr:blipFill>
      <xdr:spPr>
        <a:xfrm>
          <a:off x="1473200" y="123825"/>
          <a:ext cx="1387523" cy="936905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 editAs="oneCell">
    <xdr:from>
      <xdr:col>1</xdr:col>
      <xdr:colOff>76200</xdr:colOff>
      <xdr:row>0</xdr:row>
      <xdr:rowOff>123825</xdr:rowOff>
    </xdr:from>
    <xdr:to>
      <xdr:col>1</xdr:col>
      <xdr:colOff>1463723</xdr:colOff>
      <xdr:row>3</xdr:row>
      <xdr:rowOff>228880</xdr:rowOff>
    </xdr:to>
    <xdr:pic>
      <xdr:nvPicPr>
        <xdr:cNvPr id="5" name="Picture 1" descr="PlaytexFemCareLogoglow.jpg">
          <a:extLst>
            <a:ext uri="{FF2B5EF4-FFF2-40B4-BE49-F238E27FC236}">
              <a16:creationId xmlns:a16="http://schemas.microsoft.com/office/drawing/2014/main" id="{986FFAE7-4D7D-4728-BEF8-86A87A2D8B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 t="-5172" b="-5172"/>
        <a:stretch>
          <a:fillRect/>
        </a:stretch>
      </xdr:blipFill>
      <xdr:spPr>
        <a:xfrm>
          <a:off x="1473200" y="123825"/>
          <a:ext cx="1387523" cy="936905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76200</xdr:colOff>
      <xdr:row>0</xdr:row>
      <xdr:rowOff>0</xdr:rowOff>
    </xdr:from>
    <xdr:ext cx="1607343" cy="1202228"/>
    <xdr:pic>
      <xdr:nvPicPr>
        <xdr:cNvPr id="2" name="Picture 1" descr="lgo.png">
          <a:extLst>
            <a:ext uri="{FF2B5EF4-FFF2-40B4-BE49-F238E27FC236}">
              <a16:creationId xmlns:a16="http://schemas.microsoft.com/office/drawing/2014/main" id="{5E6F719C-561B-43E1-B0F7-6F16A93A80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44550" y="0"/>
          <a:ext cx="1607343" cy="1202228"/>
        </a:xfrm>
        <a:prstGeom prst="rect">
          <a:avLst/>
        </a:prstGeom>
      </xdr:spPr>
    </xdr:pic>
    <xdr:clientData/>
  </xdr:oneCellAnchor>
  <xdr:oneCellAnchor>
    <xdr:from>
      <xdr:col>1</xdr:col>
      <xdr:colOff>76200</xdr:colOff>
      <xdr:row>0</xdr:row>
      <xdr:rowOff>0</xdr:rowOff>
    </xdr:from>
    <xdr:ext cx="1607343" cy="1202228"/>
    <xdr:pic>
      <xdr:nvPicPr>
        <xdr:cNvPr id="4" name="Picture 1" descr="lgo.png">
          <a:extLst>
            <a:ext uri="{FF2B5EF4-FFF2-40B4-BE49-F238E27FC236}">
              <a16:creationId xmlns:a16="http://schemas.microsoft.com/office/drawing/2014/main" id="{AA1B9AF2-F40C-4157-BE1F-8F620CB33D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44550" y="0"/>
          <a:ext cx="1607343" cy="1202228"/>
        </a:xfrm>
        <a:prstGeom prst="rect">
          <a:avLst/>
        </a:prstGeom>
      </xdr:spPr>
    </xdr:pic>
    <xdr:clientData/>
  </xdr:oneCellAnchor>
  <xdr:twoCellAnchor editAs="oneCell">
    <xdr:from>
      <xdr:col>15</xdr:col>
      <xdr:colOff>0</xdr:colOff>
      <xdr:row>1</xdr:row>
      <xdr:rowOff>0</xdr:rowOff>
    </xdr:from>
    <xdr:to>
      <xdr:col>19</xdr:col>
      <xdr:colOff>114300</xdr:colOff>
      <xdr:row>3</xdr:row>
      <xdr:rowOff>190500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8BC8C39-0C31-4A51-BB0B-B6A90068E935}"/>
            </a:ext>
            <a:ext uri="{147F2762-F138-4A5C-976F-8EAC2B608ADB}">
              <a16:predDERef xmlns:a16="http://schemas.microsoft.com/office/drawing/2014/main" pred="{AA1B9AF2-F40C-4157-BE1F-8F620CB33D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 t="29722"/>
        <a:stretch/>
      </xdr:blipFill>
      <xdr:spPr>
        <a:xfrm>
          <a:off x="13839825" y="161925"/>
          <a:ext cx="1762125" cy="8572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733425</xdr:colOff>
      <xdr:row>0</xdr:row>
      <xdr:rowOff>114300</xdr:rowOff>
    </xdr:from>
    <xdr:ext cx="1081167" cy="869157"/>
    <xdr:pic>
      <xdr:nvPicPr>
        <xdr:cNvPr id="2" name="Picture 129" descr="http://www.kwikeeclient.com/product_images/9/99997/0/12440/MIDN_ONLY/12440CX.JPG">
          <a:extLst>
            <a:ext uri="{FF2B5EF4-FFF2-40B4-BE49-F238E27FC236}">
              <a16:creationId xmlns:a16="http://schemas.microsoft.com/office/drawing/2014/main" id="{47F28498-9F18-4DD2-8D4F-66A07A325D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3175" y="114300"/>
          <a:ext cx="1081167" cy="8691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10</xdr:col>
      <xdr:colOff>0</xdr:colOff>
      <xdr:row>1</xdr:row>
      <xdr:rowOff>0</xdr:rowOff>
    </xdr:from>
    <xdr:to>
      <xdr:col>13</xdr:col>
      <xdr:colOff>514350</xdr:colOff>
      <xdr:row>3</xdr:row>
      <xdr:rowOff>190500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139197A2-820E-431F-802B-558103EABAB9}"/>
            </a:ext>
            <a:ext uri="{147F2762-F138-4A5C-976F-8EAC2B608ADB}">
              <a16:predDERef xmlns:a16="http://schemas.microsoft.com/office/drawing/2014/main" pred="{9CF5175A-2DD5-4048-B666-344A8F2621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 t="29722"/>
        <a:stretch/>
      </xdr:blipFill>
      <xdr:spPr>
        <a:xfrm>
          <a:off x="10925175" y="190500"/>
          <a:ext cx="1762125" cy="8572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266700</xdr:colOff>
      <xdr:row>1</xdr:row>
      <xdr:rowOff>133350</xdr:rowOff>
    </xdr:from>
    <xdr:ext cx="2438400" cy="946214"/>
    <xdr:pic>
      <xdr:nvPicPr>
        <xdr:cNvPr id="4" name="Picture 3" descr="Hawaiian_Tropic_Logo_PMS_4695.eps">
          <a:extLst>
            <a:ext uri="{FF2B5EF4-FFF2-40B4-BE49-F238E27FC236}">
              <a16:creationId xmlns:a16="http://schemas.microsoft.com/office/drawing/2014/main" id="{C74C45D4-FE49-43CA-A594-B3C34C50A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71800" y="295275"/>
          <a:ext cx="2438400" cy="9462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11</xdr:col>
      <xdr:colOff>0</xdr:colOff>
      <xdr:row>1</xdr:row>
      <xdr:rowOff>0</xdr:rowOff>
    </xdr:from>
    <xdr:to>
      <xdr:col>14</xdr:col>
      <xdr:colOff>361950</xdr:colOff>
      <xdr:row>3</xdr:row>
      <xdr:rowOff>190500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F7A026B-FFD7-43D9-8E00-963C24B0654D}"/>
            </a:ext>
            <a:ext uri="{147F2762-F138-4A5C-976F-8EAC2B608ADB}">
              <a16:predDERef xmlns:a16="http://schemas.microsoft.com/office/drawing/2014/main" pred="{C74C45D4-FE49-43CA-A594-B3C34C50A4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 t="29722"/>
        <a:stretch/>
      </xdr:blipFill>
      <xdr:spPr>
        <a:xfrm>
          <a:off x="10829925" y="161925"/>
          <a:ext cx="1762125" cy="85725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</xdr:row>
      <xdr:rowOff>0</xdr:rowOff>
    </xdr:from>
    <xdr:to>
      <xdr:col>10</xdr:col>
      <xdr:colOff>57150</xdr:colOff>
      <xdr:row>3</xdr:row>
      <xdr:rowOff>200025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C45CB6C-D09F-4FBB-B853-8FDBE99810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t="29722"/>
        <a:stretch/>
      </xdr:blipFill>
      <xdr:spPr>
        <a:xfrm>
          <a:off x="9934575" y="161925"/>
          <a:ext cx="1762125" cy="85725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1</xdr:row>
      <xdr:rowOff>0</xdr:rowOff>
    </xdr:from>
    <xdr:to>
      <xdr:col>14</xdr:col>
      <xdr:colOff>276225</xdr:colOff>
      <xdr:row>3</xdr:row>
      <xdr:rowOff>200025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9515B7C-4E21-4DDA-9E38-03A431B839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t="29722"/>
        <a:stretch/>
      </xdr:blipFill>
      <xdr:spPr>
        <a:xfrm>
          <a:off x="12353925" y="161925"/>
          <a:ext cx="1762125" cy="85725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1</xdr:row>
      <xdr:rowOff>0</xdr:rowOff>
    </xdr:from>
    <xdr:to>
      <xdr:col>14</xdr:col>
      <xdr:colOff>276225</xdr:colOff>
      <xdr:row>3</xdr:row>
      <xdr:rowOff>200025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9F85797-8BD8-42EE-B52C-F38D738A62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t="29722"/>
        <a:stretch/>
      </xdr:blipFill>
      <xdr:spPr>
        <a:xfrm>
          <a:off x="10810875" y="161925"/>
          <a:ext cx="1762125" cy="85725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1</xdr:row>
      <xdr:rowOff>0</xdr:rowOff>
    </xdr:from>
    <xdr:to>
      <xdr:col>13</xdr:col>
      <xdr:colOff>276224</xdr:colOff>
      <xdr:row>3</xdr:row>
      <xdr:rowOff>200025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CA92F8D-916B-4D16-901A-DD90307E89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t="29722"/>
        <a:stretch/>
      </xdr:blipFill>
      <xdr:spPr>
        <a:xfrm>
          <a:off x="12934950" y="161925"/>
          <a:ext cx="1762125" cy="85725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McNamara, Kristin" id="{E983DFA3-B09A-4DAD-97D8-9E408C9C4F1B}" userId="Kristin.McNamara@Edgewell.com" providerId="PeoplePicker"/>
  <person displayName="Bean, Natalie" id="{DF60D46F-77BA-482E-96CF-380CB4721AC6}" userId="S::natalie.bean@edgewell.com::67872307-29d8-47b8-bc72-81d2f3fb6e1a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98" dT="2024-08-01T16:11:21.23" personId="{DF60D46F-77BA-482E-96CF-380CB4721AC6}" id="{303206CD-266B-419D-B57F-E18BCD41A858}">
    <text>@McNamara, Kristin these have the same FG but different pack outs?</text>
    <mentions>
      <mention mentionpersonId="{E983DFA3-B09A-4DAD-97D8-9E408C9C4F1B}" mentionId="{DD9EBD2F-175D-400D-8B3F-D1DDECD8E2BC}" startIndex="0" length="18"/>
    </mentions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9.xml"/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https://personalcarecorp.sharepoint.com/:w:/r/sites/CommercialEssentials/_layouts/15/Doc.aspx?sourcedoc=%7B32CA77D8-6DE2-4CD2-A0E8-345834252F48%7D&amp;file=EPC%20US%20Order%20Min.docx&amp;action=default&amp;mobileredirect=true" TargetMode="Externa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0.xml"/><Relationship Id="rId2" Type="http://schemas.openxmlformats.org/officeDocument/2006/relationships/printerSettings" Target="../printerSettings/printerSettings11.bin"/><Relationship Id="rId1" Type="http://schemas.openxmlformats.org/officeDocument/2006/relationships/hyperlink" Target="https://personalcarecorp.sharepoint.com/:w:/r/sites/CommercialEssentials/_layouts/15/Doc.aspx?sourcedoc=%7B32CA77D8-6DE2-4CD2-A0E8-345834252F48%7D&amp;file=EPC%20US%20Order%20Min.docx&amp;action=default&amp;mobileredirect=true" TargetMode="Externa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1.xml"/><Relationship Id="rId2" Type="http://schemas.openxmlformats.org/officeDocument/2006/relationships/printerSettings" Target="../printerSettings/printerSettings12.bin"/><Relationship Id="rId1" Type="http://schemas.openxmlformats.org/officeDocument/2006/relationships/hyperlink" Target="https://personalcarecorp.sharepoint.com/:w:/r/sites/CommercialEssentials/_layouts/15/Doc.aspx?sourcedoc=%7B32CA77D8-6DE2-4CD2-A0E8-345834252F48%7D&amp;file=EPC%20US%20Order%20Min.docx&amp;action=default&amp;mobileredirect=true" TargetMode="Externa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2.xml"/><Relationship Id="rId2" Type="http://schemas.openxmlformats.org/officeDocument/2006/relationships/printerSettings" Target="../printerSettings/printerSettings13.bin"/><Relationship Id="rId1" Type="http://schemas.openxmlformats.org/officeDocument/2006/relationships/hyperlink" Target="https://personalcarecorp.sharepoint.com/:w:/r/sites/CommercialEssentials/_layouts/15/Doc.aspx?sourcedoc=%7B32CA77D8-6DE2-4CD2-A0E8-345834252F48%7D&amp;file=EPC%20US%20Order%20Min.docx&amp;action=default&amp;mobileredirect=true" TargetMode="Externa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3.xml"/><Relationship Id="rId2" Type="http://schemas.openxmlformats.org/officeDocument/2006/relationships/printerSettings" Target="../printerSettings/printerSettings14.bin"/><Relationship Id="rId1" Type="http://schemas.openxmlformats.org/officeDocument/2006/relationships/hyperlink" Target="https://personalcarecorp.sharepoint.com/:w:/r/sites/CommercialEssentials/_layouts/15/Doc.aspx?sourcedoc=%7B32CA77D8-6DE2-4CD2-A0E8-345834252F48%7D&amp;file=EPC%20US%20Order%20Min.docx&amp;action=default&amp;mobileredirect=true" TargetMode="External"/><Relationship Id="rId6" Type="http://schemas.microsoft.com/office/2017/10/relationships/threadedComment" Target="../threadedComments/threadedComment1.xm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4.xml"/><Relationship Id="rId2" Type="http://schemas.openxmlformats.org/officeDocument/2006/relationships/printerSettings" Target="../printerSettings/printerSettings15.bin"/><Relationship Id="rId1" Type="http://schemas.openxmlformats.org/officeDocument/2006/relationships/hyperlink" Target="https://personalcarecorp.sharepoint.com/:w:/r/sites/CommercialEssentials/_layouts/15/Doc.aspx?sourcedoc=%7B32CA77D8-6DE2-4CD2-A0E8-345834252F48%7D&amp;file=EPC%20US%20Order%20Min.docx&amp;action=default&amp;mobileredirect=true" TargetMode="External"/></Relationships>
</file>

<file path=xl/worksheets/_rels/sheet16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6.bin"/><Relationship Id="rId3" Type="http://schemas.openxmlformats.org/officeDocument/2006/relationships/hyperlink" Target="https://personalcarecorp.sharepoint.com/:x:/r/sites/SalesOpsAndMDTeamSite/Shared%20Documents/Planning/Annual%20Planning%20Meetings/2025/Playbooks/Billie%20-%20Shave%20and%20Grooming/2025%20Billie%20Planning%20Assumption%20Playbook.xlsx?d=w384000b5ce274516860eb5876b4157ed&amp;csf=1&amp;web=1&amp;e=UcoPkD&amp;nav=MTVfezNEMjAzOTAwLTIxMTQtNEI0Ny1BRjM2LTNGQkIxRkJGQjc4RX0" TargetMode="External"/><Relationship Id="rId7" Type="http://schemas.openxmlformats.org/officeDocument/2006/relationships/hyperlink" Target="https://personalcarecorp.sharepoint.com/:w:/r/sites/CommercialEssentials/_layouts/15/Doc.aspx?sourcedoc=%7B32CA77D8-6DE2-4CD2-A0E8-345834252F48%7D&amp;file=EPC%20US%20Order%20Min.docx&amp;action=default&amp;mobileredirect=true" TargetMode="External"/><Relationship Id="rId2" Type="http://schemas.openxmlformats.org/officeDocument/2006/relationships/hyperlink" Target="https://personalcarecorp.sharepoint.com/:x:/r/sites/SalesOpsAndMDTeamSite/Shared%20Documents/Planning/Annual%20Planning%20Meetings/2025/Playbooks/Billie%20-%20Shave%20and%20Grooming/2025%20Billie%20Planning%20Assumption%20Playbook.xlsx?d=w384000b5ce274516860eb5876b4157ed&amp;csf=1&amp;web=1&amp;e=NkX10n&amp;nav=MTVfezEwRkQ2QTJDLUJBRTctNEUzNC04MEY1LTE3NjU2NDNBQTc5Q30" TargetMode="External"/><Relationship Id="rId1" Type="http://schemas.openxmlformats.org/officeDocument/2006/relationships/hyperlink" Target="https://personalcarecorp.sharepoint.com/:x:/r/sites/SalesOpsAndMDTeamSite/Shared%20Documents/Planning/Annual%20Planning%20Meetings/2025/Playbooks/Billie%20-%20Shave%20and%20Grooming/2025%20Billie%20Planning%20Assumption%20Playbook.xlsx?d=w384000b5ce274516860eb5876b4157ed&amp;csf=1&amp;web=1&amp;e=MleDe1&amp;nav=MTVfezdBOUQxRkIzLTI2QzktNDA1QS1BNEFGLTI1OEMyREY3MUU0M30" TargetMode="External"/><Relationship Id="rId6" Type="http://schemas.openxmlformats.org/officeDocument/2006/relationships/hyperlink" Target="https://personalcarecorp.sharepoint.com/:x:/r/sites/SalesOpsAndMDTeamSite/Shared%20Documents/Planning/Annual%20Planning%20Meetings/2025/Playbooks/Billie%20-%20Shave%20and%20Grooming/2025%20Billie%20Planning%20Assumption%20Playbook.xlsx?d=w384000b5ce274516860eb5876b4157ed&amp;csf=1&amp;web=1&amp;e=MleDe1&amp;nav=MTVfezdBOUQxRkIzLTI2QzktNDA1QS1BNEFGLTI1OEMyREY3MUU0M30" TargetMode="External"/><Relationship Id="rId5" Type="http://schemas.openxmlformats.org/officeDocument/2006/relationships/hyperlink" Target="https://personalcarecorp.sharepoint.com/:x:/r/sites/SalesOpsAndMDTeamSite/Shared%20Documents/Planning/Annual%20Planning%20Meetings/2025/Playbooks/Billie%20-%20Shave%20and%20Grooming/2025%20Billie%20Planning%20Assumption%20Playbook.xlsx?d=w384000b5ce274516860eb5876b4157ed&amp;csf=1&amp;web=1&amp;e=FQ0vjR&amp;nav=MTVfezczREM3NzQwLTJFMTctNEIzNS1BQjFDLTk1MzRDOEQ4QUJEMn0" TargetMode="External"/><Relationship Id="rId4" Type="http://schemas.openxmlformats.org/officeDocument/2006/relationships/hyperlink" Target="https://personalcarecorp.sharepoint.com/:x:/r/sites/SalesOpsAndMDTeamSite/Shared%20Documents/Planning/Annual%20Planning%20Meetings/2025/Playbooks/Billie%20-%20Shave%20and%20Grooming/2025%20Billie%20Planning%20Assumption%20Playbook.xlsx?d=w384000b5ce274516860eb5876b4157ed&amp;csf=1&amp;web=1&amp;e=FQ0vjR&amp;nav=MTVfezczREM3NzQwLTJFMTctNEIzNS1BQjFDLTk1MzRDOEQ4QUJEMn0" TargetMode="External"/><Relationship Id="rId9" Type="http://schemas.openxmlformats.org/officeDocument/2006/relationships/drawing" Target="../drawings/drawing15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personalcarecorp.sharepoint.com/:w:/r/sites/CommercialEssentials/_layouts/15/Doc.aspx?sourcedoc=%7B32CA77D8-6DE2-4CD2-A0E8-345834252F48%7D&amp;file=EPC%20US%20Order%20Min.docx&amp;action=default&amp;mobileredirect=true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personalcarecorp.sharepoint.com/:w:/r/sites/CommercialEssentials/_layouts/15/Doc.aspx?sourcedoc=%7B32CA77D8-6DE2-4CD2-A0E8-345834252F48%7D&amp;file=EPC%20US%20Order%20Min.docx&amp;action=default&amp;mobileredirect=true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personalcarecorp.sharepoint.com/:w:/r/sites/CommercialEssentials/_layouts/15/Doc.aspx?sourcedoc=%7B32CA77D8-6DE2-4CD2-A0E8-345834252F48%7D&amp;file=EPC%20US%20Order%20Min.docx&amp;action=default&amp;mobileredirect=true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personalcarecorp.sharepoint.com/:w:/r/sites/CommercialEssentials/_layouts/15/Doc.aspx?sourcedoc=%7B32CA77D8-6DE2-4CD2-A0E8-345834252F48%7D&amp;file=EPC%20US%20Order%20Min.docx&amp;action=default&amp;mobileredirect=true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personalcarecorp.sharepoint.com/:w:/r/sites/CommercialEssentials/_layouts/15/Doc.aspx?sourcedoc=%7B32CA77D8-6DE2-4CD2-A0E8-345834252F48%7D&amp;file=EPC%20US%20Order%20Min.docx&amp;action=default&amp;mobileredirect=true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s://personalcarecorp.sharepoint.com/:w:/r/sites/CommercialEssentials/_layouts/15/Doc.aspx?sourcedoc=%7B32CA77D8-6DE2-4CD2-A0E8-345834252F48%7D&amp;file=EPC%20US%20Order%20Min.docx&amp;action=default&amp;mobileredirect=true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s://personalcarecorp.sharepoint.com/:w:/r/sites/CommercialEssentials/_layouts/15/Doc.aspx?sourcedoc=%7B32CA77D8-6DE2-4CD2-A0E8-345834252F48%7D&amp;file=EPC%20US%20Order%20Min.docx&amp;action=default&amp;mobileredirect=true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8.xml"/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s://personalcarecorp.sharepoint.com/:w:/r/sites/CommercialEssentials/_layouts/15/Doc.aspx?sourcedoc=%7B32CA77D8-6DE2-4CD2-A0E8-345834252F48%7D&amp;file=EPC%20US%20Order%20Min.docx&amp;action=default&amp;mobileredirect=tr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309FD0-1050-4172-A3C9-F08F9023DAA3}">
  <sheetPr>
    <pageSetUpPr fitToPage="1"/>
  </sheetPr>
  <dimension ref="A1:H189"/>
  <sheetViews>
    <sheetView topLeftCell="A17" zoomScaleNormal="100" workbookViewId="0">
      <selection activeCell="D46" sqref="D46"/>
    </sheetView>
  </sheetViews>
  <sheetFormatPr defaultColWidth="9.140625" defaultRowHeight="15.75" x14ac:dyDescent="0.25"/>
  <cols>
    <col min="1" max="1" width="16.140625" style="291" customWidth="1"/>
    <col min="2" max="2" width="18" style="291" bestFit="1" customWidth="1"/>
    <col min="3" max="3" width="129.42578125" style="291" bestFit="1" customWidth="1"/>
    <col min="4" max="4" width="12.42578125" style="296" customWidth="1"/>
    <col min="5" max="5" width="13.28515625" style="291" customWidth="1"/>
    <col min="6" max="6" width="12.7109375" style="291" hidden="1" customWidth="1"/>
    <col min="7" max="7" width="16.5703125" style="291" hidden="1" customWidth="1"/>
    <col min="8" max="8" width="16.28515625" style="291" hidden="1" customWidth="1"/>
    <col min="9" max="10" width="9.140625" style="291"/>
    <col min="11" max="11" width="9.5703125" style="291" bestFit="1" customWidth="1"/>
    <col min="12" max="16384" width="9.140625" style="291"/>
  </cols>
  <sheetData>
    <row r="1" spans="1:8" x14ac:dyDescent="0.25">
      <c r="D1" s="292"/>
      <c r="F1" s="293" t="s">
        <v>0</v>
      </c>
      <c r="G1" s="293" t="s">
        <v>1</v>
      </c>
      <c r="H1" s="293" t="s">
        <v>2</v>
      </c>
    </row>
    <row r="2" spans="1:8" s="288" customFormat="1" ht="18.75" x14ac:dyDescent="0.3">
      <c r="A2" s="551" t="s">
        <v>3</v>
      </c>
      <c r="B2" s="551"/>
      <c r="C2" s="551"/>
      <c r="D2" s="551"/>
      <c r="F2" s="289" t="s">
        <v>4</v>
      </c>
      <c r="G2" s="289" t="s">
        <v>5</v>
      </c>
      <c r="H2" s="290">
        <f ca="1">TODAY()</f>
        <v>45687</v>
      </c>
    </row>
    <row r="3" spans="1:8" x14ac:dyDescent="0.25">
      <c r="A3" s="293" t="s">
        <v>0</v>
      </c>
      <c r="B3" s="293" t="s">
        <v>1</v>
      </c>
      <c r="C3" s="293" t="s">
        <v>6</v>
      </c>
      <c r="D3" s="293" t="s">
        <v>7</v>
      </c>
      <c r="F3" s="294" t="s">
        <v>8</v>
      </c>
      <c r="G3" s="294" t="s">
        <v>9</v>
      </c>
      <c r="H3" s="294"/>
    </row>
    <row r="4" spans="1:8" x14ac:dyDescent="0.25">
      <c r="A4" s="295" t="s">
        <v>10</v>
      </c>
      <c r="B4" s="292" t="s">
        <v>9</v>
      </c>
      <c r="C4" s="301" t="s">
        <v>11</v>
      </c>
      <c r="D4" s="296">
        <v>45523</v>
      </c>
      <c r="F4" s="291" t="s">
        <v>12</v>
      </c>
      <c r="G4" s="291" t="s">
        <v>13</v>
      </c>
    </row>
    <row r="5" spans="1:8" x14ac:dyDescent="0.25">
      <c r="A5" s="295" t="s">
        <v>10</v>
      </c>
      <c r="B5" s="292" t="s">
        <v>5</v>
      </c>
      <c r="C5" s="301" t="s">
        <v>14</v>
      </c>
      <c r="D5" s="296">
        <v>45523</v>
      </c>
      <c r="F5" s="291" t="s">
        <v>15</v>
      </c>
    </row>
    <row r="6" spans="1:8" x14ac:dyDescent="0.25">
      <c r="A6" s="295" t="s">
        <v>15</v>
      </c>
      <c r="B6" s="292" t="s">
        <v>5</v>
      </c>
      <c r="C6" s="301" t="s">
        <v>16</v>
      </c>
      <c r="F6" s="291" t="s">
        <v>10</v>
      </c>
    </row>
    <row r="7" spans="1:8" x14ac:dyDescent="0.25">
      <c r="A7" s="295" t="s">
        <v>17</v>
      </c>
      <c r="B7" s="292" t="s">
        <v>5</v>
      </c>
      <c r="C7" s="301" t="s">
        <v>18</v>
      </c>
      <c r="D7" s="296">
        <v>45526</v>
      </c>
      <c r="F7" s="291" t="s">
        <v>17</v>
      </c>
    </row>
    <row r="8" spans="1:8" x14ac:dyDescent="0.25">
      <c r="A8" s="295" t="s">
        <v>17</v>
      </c>
      <c r="B8" s="292" t="s">
        <v>5</v>
      </c>
      <c r="C8" s="301" t="s">
        <v>19</v>
      </c>
      <c r="D8" s="296">
        <v>45526</v>
      </c>
    </row>
    <row r="9" spans="1:8" x14ac:dyDescent="0.25">
      <c r="A9" s="295" t="s">
        <v>17</v>
      </c>
      <c r="B9" s="292" t="s">
        <v>5</v>
      </c>
      <c r="C9" s="301" t="s">
        <v>20</v>
      </c>
      <c r="D9" s="296">
        <v>45526</v>
      </c>
    </row>
    <row r="10" spans="1:8" x14ac:dyDescent="0.25">
      <c r="A10" s="295" t="s">
        <v>17</v>
      </c>
      <c r="B10" s="292" t="s">
        <v>9</v>
      </c>
      <c r="C10" s="301" t="s">
        <v>21</v>
      </c>
      <c r="D10" s="296">
        <v>45530</v>
      </c>
    </row>
    <row r="11" spans="1:8" x14ac:dyDescent="0.25">
      <c r="A11" s="292" t="s">
        <v>10</v>
      </c>
      <c r="B11" s="292" t="s">
        <v>5</v>
      </c>
      <c r="C11" s="302" t="s">
        <v>22</v>
      </c>
      <c r="D11" s="296">
        <v>45530</v>
      </c>
    </row>
    <row r="12" spans="1:8" x14ac:dyDescent="0.25">
      <c r="A12" s="292" t="s">
        <v>10</v>
      </c>
      <c r="B12" s="292" t="s">
        <v>5</v>
      </c>
      <c r="C12" s="302" t="s">
        <v>23</v>
      </c>
      <c r="D12" s="296">
        <v>45530</v>
      </c>
    </row>
    <row r="13" spans="1:8" x14ac:dyDescent="0.25">
      <c r="A13" s="295" t="s">
        <v>17</v>
      </c>
      <c r="B13" s="292" t="s">
        <v>9</v>
      </c>
      <c r="C13" s="301" t="s">
        <v>24</v>
      </c>
      <c r="D13" s="296">
        <v>45538</v>
      </c>
    </row>
    <row r="14" spans="1:8" x14ac:dyDescent="0.25">
      <c r="A14" s="292"/>
      <c r="B14" s="292" t="s">
        <v>13</v>
      </c>
      <c r="C14" s="302" t="s">
        <v>25</v>
      </c>
      <c r="D14" s="296">
        <v>45540</v>
      </c>
    </row>
    <row r="15" spans="1:8" x14ac:dyDescent="0.25">
      <c r="A15" s="295"/>
      <c r="B15" s="292" t="s">
        <v>5</v>
      </c>
      <c r="C15" s="302" t="s">
        <v>26</v>
      </c>
      <c r="D15" s="296">
        <v>45540</v>
      </c>
    </row>
    <row r="16" spans="1:8" x14ac:dyDescent="0.25">
      <c r="A16" s="295"/>
      <c r="B16" s="292" t="s">
        <v>5</v>
      </c>
      <c r="C16" s="302" t="s">
        <v>27</v>
      </c>
      <c r="D16" s="296">
        <v>45540</v>
      </c>
    </row>
    <row r="17" spans="1:4" x14ac:dyDescent="0.25">
      <c r="A17" s="295"/>
      <c r="B17" s="292" t="s">
        <v>5</v>
      </c>
      <c r="C17" s="302" t="s">
        <v>28</v>
      </c>
      <c r="D17" s="296">
        <v>45540</v>
      </c>
    </row>
    <row r="18" spans="1:4" x14ac:dyDescent="0.25">
      <c r="A18" s="295"/>
      <c r="B18" s="292" t="s">
        <v>5</v>
      </c>
      <c r="C18" s="302" t="s">
        <v>29</v>
      </c>
      <c r="D18" s="296">
        <v>45540</v>
      </c>
    </row>
    <row r="19" spans="1:4" x14ac:dyDescent="0.25">
      <c r="A19" s="292"/>
      <c r="B19" s="292" t="s">
        <v>9</v>
      </c>
      <c r="C19" s="302" t="s">
        <v>30</v>
      </c>
      <c r="D19" s="296">
        <v>45541</v>
      </c>
    </row>
    <row r="20" spans="1:4" x14ac:dyDescent="0.25">
      <c r="A20" s="295"/>
      <c r="B20" s="292" t="s">
        <v>9</v>
      </c>
      <c r="C20" s="301" t="s">
        <v>31</v>
      </c>
      <c r="D20" s="296">
        <v>45541</v>
      </c>
    </row>
    <row r="21" spans="1:4" x14ac:dyDescent="0.25">
      <c r="A21" s="295"/>
      <c r="B21" s="292" t="s">
        <v>9</v>
      </c>
      <c r="C21" s="301" t="s">
        <v>32</v>
      </c>
      <c r="D21" s="296">
        <v>45546</v>
      </c>
    </row>
    <row r="22" spans="1:4" x14ac:dyDescent="0.25">
      <c r="A22" s="295"/>
      <c r="B22" s="292" t="s">
        <v>9</v>
      </c>
      <c r="C22" s="301" t="s">
        <v>33</v>
      </c>
      <c r="D22" s="296">
        <v>45546</v>
      </c>
    </row>
    <row r="23" spans="1:4" x14ac:dyDescent="0.25">
      <c r="A23" s="295"/>
      <c r="B23" s="292" t="s">
        <v>9</v>
      </c>
      <c r="C23" s="301" t="s">
        <v>34</v>
      </c>
      <c r="D23" s="296">
        <v>45546</v>
      </c>
    </row>
    <row r="24" spans="1:4" x14ac:dyDescent="0.25">
      <c r="A24" s="295"/>
      <c r="B24" s="292" t="s">
        <v>13</v>
      </c>
      <c r="C24" s="492" t="s">
        <v>35</v>
      </c>
      <c r="D24" s="296">
        <v>45551</v>
      </c>
    </row>
    <row r="25" spans="1:4" x14ac:dyDescent="0.25">
      <c r="A25" s="295"/>
      <c r="B25" s="292" t="s">
        <v>5</v>
      </c>
      <c r="C25" s="301" t="s">
        <v>36</v>
      </c>
      <c r="D25" s="296">
        <v>45552</v>
      </c>
    </row>
    <row r="26" spans="1:4" x14ac:dyDescent="0.25">
      <c r="A26" s="295"/>
      <c r="B26" s="292" t="s">
        <v>9</v>
      </c>
      <c r="C26" s="301" t="s">
        <v>37</v>
      </c>
      <c r="D26" s="296">
        <v>45559</v>
      </c>
    </row>
    <row r="27" spans="1:4" x14ac:dyDescent="0.25">
      <c r="A27" s="295"/>
      <c r="B27" s="292" t="s">
        <v>9</v>
      </c>
      <c r="C27" s="301" t="s">
        <v>38</v>
      </c>
      <c r="D27" s="296">
        <v>45559</v>
      </c>
    </row>
    <row r="28" spans="1:4" x14ac:dyDescent="0.25">
      <c r="A28" s="295"/>
      <c r="B28" s="292" t="s">
        <v>9</v>
      </c>
      <c r="C28" s="301" t="s">
        <v>39</v>
      </c>
      <c r="D28" s="296">
        <v>45567</v>
      </c>
    </row>
    <row r="29" spans="1:4" x14ac:dyDescent="0.25">
      <c r="A29" s="295"/>
      <c r="B29" s="292" t="s">
        <v>5</v>
      </c>
      <c r="C29" s="301" t="s">
        <v>40</v>
      </c>
      <c r="D29" s="296">
        <v>45567</v>
      </c>
    </row>
    <row r="30" spans="1:4" x14ac:dyDescent="0.25">
      <c r="A30" s="295"/>
      <c r="B30" s="292" t="s">
        <v>13</v>
      </c>
      <c r="C30" s="301" t="s">
        <v>41</v>
      </c>
      <c r="D30" s="296">
        <v>45595</v>
      </c>
    </row>
    <row r="31" spans="1:4" x14ac:dyDescent="0.25">
      <c r="A31" s="295"/>
      <c r="B31" s="292" t="s">
        <v>9</v>
      </c>
      <c r="C31" s="301" t="s">
        <v>42</v>
      </c>
      <c r="D31" s="296">
        <v>45600</v>
      </c>
    </row>
    <row r="32" spans="1:4" x14ac:dyDescent="0.25">
      <c r="A32" s="295"/>
      <c r="B32" s="292" t="s">
        <v>9</v>
      </c>
      <c r="C32" s="301" t="s">
        <v>43</v>
      </c>
      <c r="D32" s="296">
        <v>45602</v>
      </c>
    </row>
    <row r="33" spans="1:4" x14ac:dyDescent="0.25">
      <c r="A33" s="295"/>
      <c r="B33" s="292" t="s">
        <v>13</v>
      </c>
      <c r="C33" s="301" t="s">
        <v>44</v>
      </c>
      <c r="D33" s="296">
        <v>45608</v>
      </c>
    </row>
    <row r="34" spans="1:4" x14ac:dyDescent="0.25">
      <c r="A34" s="295"/>
      <c r="B34" s="292" t="s">
        <v>5</v>
      </c>
      <c r="C34" s="301" t="s">
        <v>45</v>
      </c>
      <c r="D34" s="296">
        <v>45610</v>
      </c>
    </row>
    <row r="35" spans="1:4" x14ac:dyDescent="0.25">
      <c r="A35" s="295"/>
      <c r="B35" s="292" t="s">
        <v>9</v>
      </c>
      <c r="C35" s="301" t="s">
        <v>46</v>
      </c>
      <c r="D35" s="296">
        <v>45622</v>
      </c>
    </row>
    <row r="36" spans="1:4" x14ac:dyDescent="0.25">
      <c r="A36" s="295"/>
      <c r="B36" s="292" t="s">
        <v>5</v>
      </c>
      <c r="C36" s="548" t="s">
        <v>47</v>
      </c>
      <c r="D36" s="296">
        <v>45630</v>
      </c>
    </row>
    <row r="37" spans="1:4" x14ac:dyDescent="0.25">
      <c r="A37" s="295"/>
      <c r="B37" s="292" t="s">
        <v>5</v>
      </c>
      <c r="C37" s="301" t="s">
        <v>48</v>
      </c>
    </row>
    <row r="38" spans="1:4" x14ac:dyDescent="0.25">
      <c r="A38" s="295"/>
      <c r="B38" s="292" t="s">
        <v>5</v>
      </c>
      <c r="C38" s="301" t="s">
        <v>49</v>
      </c>
      <c r="D38" s="296">
        <v>45631</v>
      </c>
    </row>
    <row r="39" spans="1:4" x14ac:dyDescent="0.25">
      <c r="A39" s="295"/>
      <c r="B39" s="292" t="s">
        <v>5</v>
      </c>
      <c r="C39" s="301" t="s">
        <v>50</v>
      </c>
      <c r="D39" s="326">
        <v>45631</v>
      </c>
    </row>
    <row r="40" spans="1:4" x14ac:dyDescent="0.25">
      <c r="A40" s="295"/>
      <c r="B40" s="292" t="s">
        <v>13</v>
      </c>
      <c r="C40" s="301" t="s">
        <v>51</v>
      </c>
      <c r="D40" s="326">
        <v>45632</v>
      </c>
    </row>
    <row r="41" spans="1:4" x14ac:dyDescent="0.25">
      <c r="A41" s="295"/>
      <c r="B41" s="292" t="s">
        <v>9</v>
      </c>
      <c r="C41" s="301" t="s">
        <v>52</v>
      </c>
      <c r="D41" s="296">
        <v>45642</v>
      </c>
    </row>
    <row r="42" spans="1:4" x14ac:dyDescent="0.25">
      <c r="A42" s="295"/>
      <c r="B42" s="292" t="s">
        <v>13</v>
      </c>
      <c r="C42" s="301" t="s">
        <v>53</v>
      </c>
      <c r="D42" s="296">
        <v>45643</v>
      </c>
    </row>
    <row r="43" spans="1:4" x14ac:dyDescent="0.25">
      <c r="A43" s="295"/>
      <c r="B43" s="292" t="s">
        <v>9</v>
      </c>
      <c r="C43" s="301" t="s">
        <v>54</v>
      </c>
      <c r="D43" s="296">
        <v>45663</v>
      </c>
    </row>
    <row r="44" spans="1:4" x14ac:dyDescent="0.25">
      <c r="A44" s="295"/>
      <c r="B44" s="292" t="s">
        <v>9</v>
      </c>
      <c r="C44" s="301" t="s">
        <v>55</v>
      </c>
      <c r="D44" s="296">
        <v>45664</v>
      </c>
    </row>
    <row r="45" spans="1:4" x14ac:dyDescent="0.25">
      <c r="A45" s="295"/>
      <c r="B45" s="292" t="s">
        <v>9</v>
      </c>
      <c r="C45" s="301" t="s">
        <v>56</v>
      </c>
      <c r="D45" s="296">
        <v>45679</v>
      </c>
    </row>
    <row r="46" spans="1:4" x14ac:dyDescent="0.25">
      <c r="A46" s="295"/>
      <c r="B46" s="292" t="s">
        <v>9</v>
      </c>
      <c r="C46" s="301" t="s">
        <v>57</v>
      </c>
      <c r="D46" s="296">
        <v>45679</v>
      </c>
    </row>
    <row r="47" spans="1:4" x14ac:dyDescent="0.25">
      <c r="A47" s="295"/>
      <c r="B47" s="292"/>
      <c r="C47" s="301"/>
    </row>
    <row r="48" spans="1:4" x14ac:dyDescent="0.25">
      <c r="A48" s="295"/>
      <c r="B48" s="295"/>
      <c r="C48" s="295"/>
    </row>
    <row r="49" spans="1:3" x14ac:dyDescent="0.25">
      <c r="A49" s="295"/>
      <c r="B49" s="295"/>
      <c r="C49" s="295"/>
    </row>
    <row r="50" spans="1:3" x14ac:dyDescent="0.25">
      <c r="A50" s="295"/>
      <c r="B50" s="295"/>
      <c r="C50" s="295"/>
    </row>
    <row r="51" spans="1:3" x14ac:dyDescent="0.25">
      <c r="A51" s="295"/>
      <c r="B51" s="295"/>
      <c r="C51" s="295"/>
    </row>
    <row r="52" spans="1:3" x14ac:dyDescent="0.25">
      <c r="A52" s="295"/>
      <c r="B52" s="295"/>
      <c r="C52" s="295"/>
    </row>
    <row r="53" spans="1:3" x14ac:dyDescent="0.25">
      <c r="A53" s="295"/>
      <c r="B53" s="295"/>
      <c r="C53" s="295"/>
    </row>
    <row r="54" spans="1:3" x14ac:dyDescent="0.25">
      <c r="A54" s="295"/>
      <c r="B54" s="295"/>
      <c r="C54" s="295"/>
    </row>
    <row r="55" spans="1:3" x14ac:dyDescent="0.25">
      <c r="A55" s="295"/>
      <c r="B55" s="295"/>
      <c r="C55" s="295"/>
    </row>
    <row r="56" spans="1:3" x14ac:dyDescent="0.25">
      <c r="A56" s="295"/>
      <c r="B56" s="295"/>
      <c r="C56" s="295"/>
    </row>
    <row r="57" spans="1:3" x14ac:dyDescent="0.25">
      <c r="A57" s="295"/>
      <c r="B57" s="295"/>
      <c r="C57" s="295"/>
    </row>
    <row r="58" spans="1:3" x14ac:dyDescent="0.25">
      <c r="A58" s="295"/>
      <c r="B58" s="295"/>
      <c r="C58" s="295"/>
    </row>
    <row r="59" spans="1:3" x14ac:dyDescent="0.25">
      <c r="A59" s="295"/>
      <c r="B59" s="295"/>
      <c r="C59" s="295"/>
    </row>
    <row r="60" spans="1:3" x14ac:dyDescent="0.25">
      <c r="A60" s="295"/>
      <c r="B60" s="295"/>
      <c r="C60" s="295"/>
    </row>
    <row r="61" spans="1:3" x14ac:dyDescent="0.25">
      <c r="A61" s="295"/>
      <c r="B61" s="295"/>
      <c r="C61" s="295"/>
    </row>
    <row r="62" spans="1:3" x14ac:dyDescent="0.25">
      <c r="A62" s="295"/>
      <c r="B62" s="295"/>
      <c r="C62" s="295"/>
    </row>
    <row r="63" spans="1:3" x14ac:dyDescent="0.25">
      <c r="A63" s="295"/>
      <c r="B63" s="295"/>
      <c r="C63" s="295"/>
    </row>
    <row r="64" spans="1:3" x14ac:dyDescent="0.25">
      <c r="A64" s="295"/>
      <c r="B64" s="295"/>
      <c r="C64" s="295"/>
    </row>
    <row r="65" spans="1:3" x14ac:dyDescent="0.25">
      <c r="A65" s="295"/>
      <c r="B65" s="295"/>
      <c r="C65" s="295"/>
    </row>
    <row r="66" spans="1:3" x14ac:dyDescent="0.25">
      <c r="A66" s="295"/>
      <c r="B66" s="295"/>
      <c r="C66" s="295"/>
    </row>
    <row r="67" spans="1:3" x14ac:dyDescent="0.25">
      <c r="A67" s="295"/>
      <c r="B67" s="295"/>
      <c r="C67" s="295"/>
    </row>
    <row r="68" spans="1:3" x14ac:dyDescent="0.25">
      <c r="A68" s="295"/>
      <c r="B68" s="295"/>
      <c r="C68" s="295"/>
    </row>
    <row r="69" spans="1:3" x14ac:dyDescent="0.25">
      <c r="A69" s="295"/>
      <c r="B69" s="295"/>
      <c r="C69" s="295"/>
    </row>
    <row r="70" spans="1:3" x14ac:dyDescent="0.25">
      <c r="A70" s="295"/>
      <c r="B70" s="295"/>
      <c r="C70" s="295"/>
    </row>
    <row r="71" spans="1:3" x14ac:dyDescent="0.25">
      <c r="A71" s="295"/>
      <c r="B71" s="295"/>
      <c r="C71" s="295"/>
    </row>
    <row r="72" spans="1:3" x14ac:dyDescent="0.25">
      <c r="A72" s="295"/>
      <c r="B72" s="295"/>
      <c r="C72" s="295"/>
    </row>
    <row r="73" spans="1:3" x14ac:dyDescent="0.25">
      <c r="A73" s="295"/>
      <c r="B73" s="295"/>
      <c r="C73" s="295"/>
    </row>
    <row r="74" spans="1:3" x14ac:dyDescent="0.25">
      <c r="A74" s="295"/>
      <c r="B74" s="295"/>
      <c r="C74" s="295"/>
    </row>
    <row r="75" spans="1:3" x14ac:dyDescent="0.25">
      <c r="A75" s="295"/>
      <c r="B75" s="295"/>
      <c r="C75" s="295"/>
    </row>
    <row r="76" spans="1:3" x14ac:dyDescent="0.25">
      <c r="A76" s="295"/>
      <c r="B76" s="295"/>
      <c r="C76" s="295"/>
    </row>
    <row r="77" spans="1:3" x14ac:dyDescent="0.25">
      <c r="A77" s="295"/>
      <c r="B77" s="295"/>
      <c r="C77" s="295"/>
    </row>
    <row r="78" spans="1:3" x14ac:dyDescent="0.25">
      <c r="A78" s="295"/>
      <c r="B78" s="295"/>
      <c r="C78" s="295"/>
    </row>
    <row r="79" spans="1:3" x14ac:dyDescent="0.25">
      <c r="A79" s="295"/>
      <c r="B79" s="295"/>
      <c r="C79" s="295"/>
    </row>
    <row r="80" spans="1:3" x14ac:dyDescent="0.25">
      <c r="A80" s="295"/>
      <c r="B80" s="295"/>
      <c r="C80" s="295"/>
    </row>
    <row r="81" spans="1:3" x14ac:dyDescent="0.25">
      <c r="A81" s="295"/>
      <c r="B81" s="295"/>
      <c r="C81" s="295"/>
    </row>
    <row r="82" spans="1:3" x14ac:dyDescent="0.25">
      <c r="A82" s="295"/>
      <c r="B82" s="295"/>
      <c r="C82" s="295"/>
    </row>
    <row r="83" spans="1:3" x14ac:dyDescent="0.25">
      <c r="A83" s="295"/>
      <c r="B83" s="295"/>
      <c r="C83" s="295"/>
    </row>
    <row r="84" spans="1:3" x14ac:dyDescent="0.25">
      <c r="A84" s="295"/>
      <c r="B84" s="295"/>
      <c r="C84" s="295"/>
    </row>
    <row r="85" spans="1:3" x14ac:dyDescent="0.25">
      <c r="A85" s="295"/>
      <c r="B85" s="295"/>
      <c r="C85" s="295"/>
    </row>
    <row r="86" spans="1:3" x14ac:dyDescent="0.25">
      <c r="A86" s="295"/>
      <c r="B86" s="295"/>
      <c r="C86" s="295"/>
    </row>
    <row r="87" spans="1:3" x14ac:dyDescent="0.25">
      <c r="A87" s="295"/>
      <c r="B87" s="295"/>
      <c r="C87" s="295"/>
    </row>
    <row r="88" spans="1:3" x14ac:dyDescent="0.25">
      <c r="A88" s="295"/>
      <c r="B88" s="295"/>
      <c r="C88" s="295"/>
    </row>
    <row r="89" spans="1:3" x14ac:dyDescent="0.25">
      <c r="A89" s="295"/>
      <c r="B89" s="295"/>
      <c r="C89" s="295"/>
    </row>
    <row r="90" spans="1:3" x14ac:dyDescent="0.25">
      <c r="A90" s="295"/>
      <c r="B90" s="295"/>
      <c r="C90" s="295"/>
    </row>
    <row r="91" spans="1:3" x14ac:dyDescent="0.25">
      <c r="A91" s="295"/>
      <c r="B91" s="295"/>
      <c r="C91" s="295"/>
    </row>
    <row r="92" spans="1:3" x14ac:dyDescent="0.25">
      <c r="A92" s="295"/>
      <c r="B92" s="295"/>
      <c r="C92" s="295"/>
    </row>
    <row r="93" spans="1:3" x14ac:dyDescent="0.25">
      <c r="A93" s="295"/>
      <c r="B93" s="295"/>
      <c r="C93" s="295"/>
    </row>
    <row r="94" spans="1:3" x14ac:dyDescent="0.25">
      <c r="A94" s="295"/>
      <c r="B94" s="295"/>
      <c r="C94" s="295"/>
    </row>
    <row r="95" spans="1:3" x14ac:dyDescent="0.25">
      <c r="A95" s="295"/>
      <c r="B95" s="295"/>
      <c r="C95" s="295"/>
    </row>
    <row r="96" spans="1:3" x14ac:dyDescent="0.25">
      <c r="A96" s="295"/>
      <c r="B96" s="295"/>
      <c r="C96" s="295"/>
    </row>
    <row r="97" spans="1:3" x14ac:dyDescent="0.25">
      <c r="A97" s="295"/>
      <c r="B97" s="295"/>
      <c r="C97" s="295"/>
    </row>
    <row r="98" spans="1:3" x14ac:dyDescent="0.25">
      <c r="A98" s="295"/>
      <c r="B98" s="295"/>
      <c r="C98" s="295"/>
    </row>
    <row r="99" spans="1:3" x14ac:dyDescent="0.25">
      <c r="A99" s="295"/>
      <c r="B99" s="295"/>
      <c r="C99" s="295"/>
    </row>
    <row r="100" spans="1:3" x14ac:dyDescent="0.25">
      <c r="A100" s="295"/>
      <c r="B100" s="295"/>
      <c r="C100" s="295"/>
    </row>
    <row r="101" spans="1:3" x14ac:dyDescent="0.25">
      <c r="A101" s="295"/>
      <c r="B101" s="295"/>
      <c r="C101" s="295"/>
    </row>
    <row r="102" spans="1:3" x14ac:dyDescent="0.25">
      <c r="A102" s="295"/>
      <c r="B102" s="295"/>
      <c r="C102" s="295"/>
    </row>
    <row r="103" spans="1:3" x14ac:dyDescent="0.25">
      <c r="A103" s="295"/>
      <c r="B103" s="295"/>
      <c r="C103" s="295"/>
    </row>
    <row r="104" spans="1:3" x14ac:dyDescent="0.25">
      <c r="A104" s="295"/>
      <c r="B104" s="295"/>
      <c r="C104" s="295"/>
    </row>
    <row r="105" spans="1:3" x14ac:dyDescent="0.25">
      <c r="A105" s="295"/>
      <c r="B105" s="295"/>
      <c r="C105" s="295"/>
    </row>
    <row r="106" spans="1:3" x14ac:dyDescent="0.25">
      <c r="A106" s="295"/>
      <c r="B106" s="295"/>
      <c r="C106" s="295"/>
    </row>
    <row r="107" spans="1:3" x14ac:dyDescent="0.25">
      <c r="A107" s="295"/>
      <c r="B107" s="295"/>
      <c r="C107" s="295"/>
    </row>
    <row r="108" spans="1:3" x14ac:dyDescent="0.25">
      <c r="A108" s="295"/>
      <c r="B108" s="295"/>
      <c r="C108" s="295"/>
    </row>
    <row r="109" spans="1:3" x14ac:dyDescent="0.25">
      <c r="A109" s="295"/>
      <c r="B109" s="295"/>
      <c r="C109" s="295"/>
    </row>
    <row r="110" spans="1:3" x14ac:dyDescent="0.25">
      <c r="A110" s="295"/>
      <c r="B110" s="295"/>
      <c r="C110" s="295"/>
    </row>
    <row r="111" spans="1:3" x14ac:dyDescent="0.25">
      <c r="A111" s="295"/>
      <c r="B111" s="295"/>
      <c r="C111" s="295"/>
    </row>
    <row r="112" spans="1:3" x14ac:dyDescent="0.25">
      <c r="A112" s="295"/>
      <c r="B112" s="295"/>
      <c r="C112" s="295"/>
    </row>
    <row r="113" spans="1:3" x14ac:dyDescent="0.25">
      <c r="A113" s="295"/>
      <c r="B113" s="295"/>
      <c r="C113" s="295"/>
    </row>
    <row r="114" spans="1:3" x14ac:dyDescent="0.25">
      <c r="A114" s="295"/>
      <c r="B114" s="295"/>
      <c r="C114" s="295"/>
    </row>
    <row r="115" spans="1:3" x14ac:dyDescent="0.25">
      <c r="A115" s="295"/>
      <c r="B115" s="295"/>
      <c r="C115" s="295"/>
    </row>
    <row r="116" spans="1:3" x14ac:dyDescent="0.25">
      <c r="A116" s="295"/>
      <c r="B116" s="295"/>
      <c r="C116" s="295"/>
    </row>
    <row r="117" spans="1:3" x14ac:dyDescent="0.25">
      <c r="A117" s="295"/>
      <c r="B117" s="295"/>
      <c r="C117" s="295"/>
    </row>
    <row r="118" spans="1:3" x14ac:dyDescent="0.25">
      <c r="A118" s="295"/>
      <c r="B118" s="295"/>
      <c r="C118" s="295"/>
    </row>
    <row r="119" spans="1:3" x14ac:dyDescent="0.25">
      <c r="A119" s="295"/>
      <c r="B119" s="295"/>
      <c r="C119" s="295"/>
    </row>
    <row r="120" spans="1:3" x14ac:dyDescent="0.25">
      <c r="A120" s="295"/>
      <c r="B120" s="295"/>
      <c r="C120" s="295"/>
    </row>
    <row r="121" spans="1:3" x14ac:dyDescent="0.25">
      <c r="A121" s="295"/>
      <c r="B121" s="295"/>
      <c r="C121" s="295"/>
    </row>
    <row r="122" spans="1:3" x14ac:dyDescent="0.25">
      <c r="A122" s="295"/>
      <c r="B122" s="295"/>
      <c r="C122" s="295"/>
    </row>
    <row r="123" spans="1:3" x14ac:dyDescent="0.25">
      <c r="A123" s="295"/>
      <c r="B123" s="295"/>
      <c r="C123" s="295"/>
    </row>
    <row r="124" spans="1:3" x14ac:dyDescent="0.25">
      <c r="A124" s="295"/>
      <c r="B124" s="295"/>
      <c r="C124" s="295"/>
    </row>
    <row r="125" spans="1:3" x14ac:dyDescent="0.25">
      <c r="A125" s="295"/>
      <c r="B125" s="295"/>
      <c r="C125" s="295"/>
    </row>
    <row r="126" spans="1:3" x14ac:dyDescent="0.25">
      <c r="A126" s="295"/>
      <c r="B126" s="295"/>
      <c r="C126" s="295"/>
    </row>
    <row r="127" spans="1:3" x14ac:dyDescent="0.25">
      <c r="A127" s="295"/>
      <c r="B127" s="295"/>
      <c r="C127" s="295"/>
    </row>
    <row r="128" spans="1:3" x14ac:dyDescent="0.25">
      <c r="A128" s="295"/>
      <c r="B128" s="295"/>
      <c r="C128" s="295"/>
    </row>
    <row r="129" spans="1:3" x14ac:dyDescent="0.25">
      <c r="A129" s="295"/>
      <c r="B129" s="295"/>
      <c r="C129" s="295"/>
    </row>
    <row r="130" spans="1:3" x14ac:dyDescent="0.25">
      <c r="A130" s="295"/>
      <c r="B130" s="295"/>
      <c r="C130" s="295"/>
    </row>
    <row r="131" spans="1:3" x14ac:dyDescent="0.25">
      <c r="A131" s="295"/>
      <c r="B131" s="295"/>
      <c r="C131" s="295"/>
    </row>
    <row r="132" spans="1:3" x14ac:dyDescent="0.25">
      <c r="A132" s="295"/>
      <c r="B132" s="295"/>
      <c r="C132" s="295"/>
    </row>
    <row r="133" spans="1:3" x14ac:dyDescent="0.25">
      <c r="A133" s="295"/>
      <c r="B133" s="295"/>
      <c r="C133" s="295"/>
    </row>
    <row r="134" spans="1:3" x14ac:dyDescent="0.25">
      <c r="A134" s="295"/>
      <c r="B134" s="295"/>
      <c r="C134" s="295"/>
    </row>
    <row r="135" spans="1:3" x14ac:dyDescent="0.25">
      <c r="A135" s="295"/>
      <c r="B135" s="295"/>
      <c r="C135" s="295"/>
    </row>
    <row r="136" spans="1:3" x14ac:dyDescent="0.25">
      <c r="A136" s="295"/>
      <c r="B136" s="295"/>
      <c r="C136" s="295"/>
    </row>
    <row r="137" spans="1:3" x14ac:dyDescent="0.25">
      <c r="A137" s="295"/>
      <c r="B137" s="295"/>
      <c r="C137" s="295"/>
    </row>
    <row r="138" spans="1:3" x14ac:dyDescent="0.25">
      <c r="A138" s="295"/>
      <c r="B138" s="295"/>
      <c r="C138" s="295"/>
    </row>
    <row r="139" spans="1:3" x14ac:dyDescent="0.25">
      <c r="A139" s="295"/>
      <c r="B139" s="295"/>
      <c r="C139" s="295"/>
    </row>
    <row r="140" spans="1:3" x14ac:dyDescent="0.25">
      <c r="A140" s="295"/>
      <c r="B140" s="295"/>
      <c r="C140" s="295"/>
    </row>
    <row r="141" spans="1:3" x14ac:dyDescent="0.25">
      <c r="A141" s="295"/>
      <c r="B141" s="295"/>
      <c r="C141" s="295"/>
    </row>
    <row r="142" spans="1:3" x14ac:dyDescent="0.25">
      <c r="A142" s="295"/>
      <c r="B142" s="295"/>
      <c r="C142" s="295"/>
    </row>
    <row r="143" spans="1:3" x14ac:dyDescent="0.25">
      <c r="A143" s="295"/>
      <c r="B143" s="295"/>
      <c r="C143" s="295"/>
    </row>
    <row r="144" spans="1:3" x14ac:dyDescent="0.25">
      <c r="A144" s="295"/>
      <c r="B144" s="295"/>
      <c r="C144" s="295"/>
    </row>
    <row r="145" spans="1:3" x14ac:dyDescent="0.25">
      <c r="A145" s="295"/>
      <c r="B145" s="295"/>
      <c r="C145" s="295"/>
    </row>
    <row r="146" spans="1:3" x14ac:dyDescent="0.25">
      <c r="A146" s="295"/>
      <c r="B146" s="295"/>
      <c r="C146" s="295"/>
    </row>
    <row r="147" spans="1:3" x14ac:dyDescent="0.25">
      <c r="A147" s="295"/>
      <c r="B147" s="295"/>
      <c r="C147" s="295"/>
    </row>
    <row r="148" spans="1:3" x14ac:dyDescent="0.25">
      <c r="A148" s="295"/>
      <c r="B148" s="295"/>
      <c r="C148" s="295"/>
    </row>
    <row r="149" spans="1:3" x14ac:dyDescent="0.25">
      <c r="A149" s="295"/>
      <c r="B149" s="295"/>
      <c r="C149" s="295"/>
    </row>
    <row r="150" spans="1:3" x14ac:dyDescent="0.25">
      <c r="A150" s="295"/>
      <c r="B150" s="295"/>
      <c r="C150" s="295"/>
    </row>
    <row r="151" spans="1:3" x14ac:dyDescent="0.25">
      <c r="A151" s="295"/>
      <c r="B151" s="295"/>
      <c r="C151" s="295"/>
    </row>
    <row r="152" spans="1:3" x14ac:dyDescent="0.25">
      <c r="A152" s="295"/>
      <c r="B152" s="295"/>
      <c r="C152" s="295"/>
    </row>
    <row r="153" spans="1:3" x14ac:dyDescent="0.25">
      <c r="A153" s="295"/>
      <c r="B153" s="295"/>
      <c r="C153" s="295"/>
    </row>
    <row r="154" spans="1:3" x14ac:dyDescent="0.25">
      <c r="A154" s="295"/>
      <c r="B154" s="295"/>
      <c r="C154" s="295"/>
    </row>
    <row r="155" spans="1:3" x14ac:dyDescent="0.25">
      <c r="A155" s="295"/>
      <c r="B155" s="295"/>
      <c r="C155" s="295"/>
    </row>
    <row r="156" spans="1:3" x14ac:dyDescent="0.25">
      <c r="A156" s="295"/>
      <c r="B156" s="295"/>
      <c r="C156" s="295"/>
    </row>
    <row r="157" spans="1:3" x14ac:dyDescent="0.25">
      <c r="A157" s="295"/>
      <c r="B157" s="295"/>
      <c r="C157" s="295"/>
    </row>
    <row r="158" spans="1:3" x14ac:dyDescent="0.25">
      <c r="A158" s="295"/>
      <c r="B158" s="295"/>
      <c r="C158" s="295"/>
    </row>
    <row r="159" spans="1:3" x14ac:dyDescent="0.25">
      <c r="A159" s="295"/>
      <c r="B159" s="295"/>
      <c r="C159" s="295"/>
    </row>
    <row r="160" spans="1:3" x14ac:dyDescent="0.25">
      <c r="A160" s="295"/>
      <c r="B160" s="295"/>
      <c r="C160" s="295"/>
    </row>
    <row r="161" spans="1:3" x14ac:dyDescent="0.25">
      <c r="A161" s="295"/>
      <c r="B161" s="295"/>
      <c r="C161" s="295"/>
    </row>
    <row r="162" spans="1:3" x14ac:dyDescent="0.25">
      <c r="A162" s="295"/>
      <c r="B162" s="295"/>
      <c r="C162" s="295"/>
    </row>
    <row r="163" spans="1:3" x14ac:dyDescent="0.25">
      <c r="A163" s="295"/>
      <c r="B163" s="295"/>
      <c r="C163" s="295"/>
    </row>
    <row r="164" spans="1:3" x14ac:dyDescent="0.25">
      <c r="A164" s="295"/>
      <c r="B164" s="295"/>
      <c r="C164" s="295"/>
    </row>
    <row r="165" spans="1:3" x14ac:dyDescent="0.25">
      <c r="A165" s="295"/>
      <c r="B165" s="295"/>
      <c r="C165" s="295"/>
    </row>
    <row r="166" spans="1:3" x14ac:dyDescent="0.25">
      <c r="A166" s="295"/>
      <c r="B166" s="295"/>
      <c r="C166" s="295"/>
    </row>
    <row r="167" spans="1:3" x14ac:dyDescent="0.25">
      <c r="A167" s="295"/>
      <c r="B167" s="295"/>
      <c r="C167" s="295"/>
    </row>
    <row r="168" spans="1:3" x14ac:dyDescent="0.25">
      <c r="A168" s="295"/>
      <c r="B168" s="295"/>
      <c r="C168" s="295"/>
    </row>
    <row r="169" spans="1:3" x14ac:dyDescent="0.25">
      <c r="A169" s="295"/>
      <c r="B169" s="295"/>
      <c r="C169" s="295"/>
    </row>
    <row r="170" spans="1:3" x14ac:dyDescent="0.25">
      <c r="A170" s="295"/>
      <c r="B170" s="295"/>
      <c r="C170" s="295"/>
    </row>
    <row r="171" spans="1:3" x14ac:dyDescent="0.25">
      <c r="A171" s="295"/>
      <c r="B171" s="295"/>
      <c r="C171" s="295"/>
    </row>
    <row r="172" spans="1:3" x14ac:dyDescent="0.25">
      <c r="A172" s="295"/>
      <c r="B172" s="295"/>
      <c r="C172" s="295"/>
    </row>
    <row r="173" spans="1:3" x14ac:dyDescent="0.25">
      <c r="A173" s="295"/>
      <c r="B173" s="295"/>
      <c r="C173" s="295"/>
    </row>
    <row r="174" spans="1:3" x14ac:dyDescent="0.25">
      <c r="A174" s="295"/>
      <c r="B174" s="295"/>
      <c r="C174" s="295"/>
    </row>
    <row r="175" spans="1:3" x14ac:dyDescent="0.25">
      <c r="A175" s="295"/>
      <c r="B175" s="295"/>
      <c r="C175" s="295"/>
    </row>
    <row r="176" spans="1:3" x14ac:dyDescent="0.25">
      <c r="A176" s="295"/>
      <c r="B176" s="295"/>
      <c r="C176" s="295"/>
    </row>
    <row r="177" spans="1:3" x14ac:dyDescent="0.25">
      <c r="A177" s="295"/>
      <c r="B177" s="295"/>
      <c r="C177" s="295"/>
    </row>
    <row r="178" spans="1:3" x14ac:dyDescent="0.25">
      <c r="A178" s="295"/>
      <c r="B178" s="295"/>
      <c r="C178" s="295"/>
    </row>
    <row r="179" spans="1:3" x14ac:dyDescent="0.25">
      <c r="A179" s="295"/>
      <c r="B179" s="295"/>
      <c r="C179" s="295"/>
    </row>
    <row r="180" spans="1:3" x14ac:dyDescent="0.25">
      <c r="A180" s="295"/>
      <c r="B180" s="295"/>
      <c r="C180" s="295"/>
    </row>
    <row r="181" spans="1:3" x14ac:dyDescent="0.25">
      <c r="A181" s="295"/>
      <c r="B181" s="295"/>
      <c r="C181" s="295"/>
    </row>
    <row r="182" spans="1:3" x14ac:dyDescent="0.25">
      <c r="A182" s="295"/>
      <c r="B182" s="295"/>
      <c r="C182" s="295"/>
    </row>
    <row r="183" spans="1:3" x14ac:dyDescent="0.25">
      <c r="A183" s="295"/>
      <c r="B183" s="295"/>
      <c r="C183" s="295"/>
    </row>
    <row r="184" spans="1:3" x14ac:dyDescent="0.25">
      <c r="A184" s="295"/>
      <c r="B184" s="295"/>
      <c r="C184" s="295"/>
    </row>
    <row r="185" spans="1:3" x14ac:dyDescent="0.25">
      <c r="A185" s="295"/>
      <c r="B185" s="295"/>
      <c r="C185" s="295"/>
    </row>
    <row r="186" spans="1:3" x14ac:dyDescent="0.25">
      <c r="A186" s="295"/>
      <c r="B186" s="295"/>
      <c r="C186" s="295"/>
    </row>
    <row r="187" spans="1:3" x14ac:dyDescent="0.25">
      <c r="A187" s="295"/>
      <c r="B187" s="295"/>
      <c r="C187" s="295"/>
    </row>
    <row r="188" spans="1:3" x14ac:dyDescent="0.25">
      <c r="A188" s="295"/>
      <c r="B188" s="295"/>
      <c r="C188" s="295"/>
    </row>
    <row r="189" spans="1:3" x14ac:dyDescent="0.25">
      <c r="A189" s="295"/>
      <c r="B189" s="295"/>
      <c r="C189" s="295"/>
    </row>
  </sheetData>
  <mergeCells count="1">
    <mergeCell ref="A2:D2"/>
  </mergeCells>
  <dataValidations count="3">
    <dataValidation type="list" allowBlank="1" showInputMessage="1" showErrorMessage="1" sqref="D4:D1048576" xr:uid="{267684FD-461E-4BD6-B05B-6C2FFECFC47E}">
      <formula1>$H$2</formula1>
    </dataValidation>
    <dataValidation type="list" allowBlank="1" showInputMessage="1" showErrorMessage="1" sqref="A3:A145" xr:uid="{5CD5E4A6-4D2A-41FB-8D52-7972F3325867}">
      <formula1>$F$2:$F$7</formula1>
    </dataValidation>
    <dataValidation type="list" allowBlank="1" showInputMessage="1" showErrorMessage="1" sqref="B4:B185" xr:uid="{F34A938E-770D-475F-AAA1-7D9B755885B0}">
      <formula1>$G$2:$G$4</formula1>
    </dataValidation>
  </dataValidations>
  <hyperlinks>
    <hyperlink ref="C15" location="'HT Aloha Glow Deep Bronze Water'!A1" display=" HT AlohaGlow Water DK 6.4 fl oz 4/3" xr:uid="{CCD880EA-C2B1-4AE6-8785-B1F5BD39A07E}"/>
    <hyperlink ref="C16" location="'HT Aloha Glow Mousse'!A1" display="HT Aloha Glow Mousse 6.7fl oz 4/3" xr:uid="{88BC5754-5E65-45E6-A202-8A1E77EF9D69}"/>
    <hyperlink ref="C17" location="'HT Aloha Glow Ltn'!A1" display=" HT Aloha Glow Body Ltn 8 fl oz 6/c" xr:uid="{46C60062-6BB7-46CE-A093-0376F22F20D5}"/>
    <hyperlink ref="C18" location="'HT Lime Coolada 2.0 OZ'!A1" display="HT LIME COOLADA AFTERSUN T&amp;T 2oz" xr:uid="{F0D930C0-6C03-4F83-8586-1EBE01E7966A}"/>
  </hyperlinks>
  <pageMargins left="0.7" right="0.7" top="0.75" bottom="0.75" header="0.3" footer="0.3"/>
  <pageSetup scale="47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A587E1-DEC4-4D1D-B413-594F2A84BBF5}">
  <sheetPr codeName="Sheet9">
    <pageSetUpPr fitToPage="1"/>
  </sheetPr>
  <dimension ref="A1:AK74"/>
  <sheetViews>
    <sheetView showGridLines="0" zoomScale="85" zoomScaleNormal="85" workbookViewId="0">
      <pane ySplit="7" topLeftCell="A41" activePane="bottomLeft" state="frozen"/>
      <selection pane="bottomLeft" activeCell="A27" sqref="A27:F27"/>
    </sheetView>
  </sheetViews>
  <sheetFormatPr defaultColWidth="9.140625" defaultRowHeight="14.25" customHeight="1" x14ac:dyDescent="0.25"/>
  <cols>
    <col min="1" max="1" width="17" style="166" customWidth="1"/>
    <col min="2" max="2" width="20.42578125" style="166" bestFit="1" customWidth="1"/>
    <col min="3" max="3" width="12.28515625" style="166" bestFit="1" customWidth="1"/>
    <col min="4" max="4" width="28.5703125" style="166" hidden="1" customWidth="1"/>
    <col min="5" max="5" width="50.42578125" style="166" customWidth="1"/>
    <col min="6" max="6" width="18.140625" style="165" customWidth="1"/>
    <col min="7" max="7" width="23.28515625" style="165" customWidth="1"/>
    <col min="8" max="8" width="8.28515625" style="166" customWidth="1"/>
    <col min="9" max="10" width="10.42578125" style="166" customWidth="1"/>
    <col min="11" max="37" width="7.42578125" style="166" customWidth="1"/>
    <col min="38" max="16384" width="9.140625" style="166"/>
  </cols>
  <sheetData>
    <row r="1" spans="1:36" s="188" customFormat="1" ht="12.75" x14ac:dyDescent="0.2">
      <c r="F1" s="189"/>
      <c r="G1" s="189"/>
      <c r="R1" s="190"/>
    </row>
    <row r="2" spans="1:36" s="188" customFormat="1" ht="28.5" x14ac:dyDescent="0.25">
      <c r="F2" s="189"/>
      <c r="G2" s="191" t="s">
        <v>59</v>
      </c>
      <c r="L2" s="168"/>
      <c r="P2" s="1" t="s">
        <v>58</v>
      </c>
      <c r="Q2" s="1"/>
      <c r="R2" s="1"/>
      <c r="S2" s="4"/>
      <c r="T2" s="1"/>
      <c r="U2" s="1"/>
    </row>
    <row r="3" spans="1:36" s="188" customFormat="1" ht="23.25" x14ac:dyDescent="0.25">
      <c r="F3" s="189"/>
      <c r="G3" s="192" t="s">
        <v>1226</v>
      </c>
      <c r="L3" s="168"/>
      <c r="P3" s="493" t="s">
        <v>60</v>
      </c>
      <c r="Q3" s="1"/>
      <c r="R3" s="1"/>
      <c r="S3" s="1"/>
      <c r="T3" s="1"/>
      <c r="U3" s="1"/>
    </row>
    <row r="4" spans="1:36" s="188" customFormat="1" ht="20.25" x14ac:dyDescent="0.2">
      <c r="F4" s="189"/>
      <c r="G4" s="8" t="s">
        <v>62</v>
      </c>
    </row>
    <row r="5" spans="1:36" s="188" customFormat="1" ht="12.75" x14ac:dyDescent="0.2">
      <c r="B5" s="190"/>
      <c r="C5" s="190"/>
      <c r="F5" s="255"/>
      <c r="G5" s="255"/>
    </row>
    <row r="6" spans="1:36" s="188" customFormat="1" ht="15" customHeight="1" x14ac:dyDescent="0.2">
      <c r="A6" s="222"/>
      <c r="B6" s="222"/>
      <c r="C6" s="222"/>
      <c r="D6" s="222"/>
      <c r="E6" s="222"/>
      <c r="F6" s="266"/>
      <c r="G6" s="266"/>
      <c r="H6" s="173"/>
      <c r="I6" s="256" t="s">
        <v>63</v>
      </c>
      <c r="J6" s="174"/>
      <c r="K6" s="173"/>
      <c r="L6" s="256" t="s">
        <v>64</v>
      </c>
      <c r="M6" s="174"/>
      <c r="N6" s="552" t="s">
        <v>65</v>
      </c>
      <c r="O6" s="553"/>
      <c r="P6" s="553"/>
      <c r="Q6" s="553"/>
      <c r="R6" s="554"/>
      <c r="S6" s="552" t="s">
        <v>66</v>
      </c>
      <c r="T6" s="553"/>
      <c r="U6" s="553"/>
      <c r="V6" s="553"/>
      <c r="W6" s="554"/>
      <c r="X6" s="552" t="s">
        <v>67</v>
      </c>
      <c r="Y6" s="553"/>
      <c r="Z6" s="553"/>
      <c r="AA6" s="553"/>
      <c r="AB6" s="553"/>
      <c r="AC6" s="553"/>
      <c r="AD6" s="553"/>
      <c r="AE6" s="554"/>
      <c r="AF6" s="552" t="s">
        <v>68</v>
      </c>
      <c r="AG6" s="553"/>
      <c r="AH6" s="553"/>
      <c r="AI6" s="553"/>
      <c r="AJ6" s="554"/>
    </row>
    <row r="7" spans="1:36" s="188" customFormat="1" ht="38.25" x14ac:dyDescent="0.2">
      <c r="A7" s="258" t="s">
        <v>69</v>
      </c>
      <c r="B7" s="258" t="s">
        <v>70</v>
      </c>
      <c r="C7" s="258" t="s">
        <v>71</v>
      </c>
      <c r="D7" s="258" t="s">
        <v>1075</v>
      </c>
      <c r="E7" s="258" t="s">
        <v>405</v>
      </c>
      <c r="F7" s="257" t="s">
        <v>74</v>
      </c>
      <c r="G7" s="257" t="s">
        <v>75</v>
      </c>
      <c r="H7" s="258" t="s">
        <v>76</v>
      </c>
      <c r="I7" s="258" t="s">
        <v>77</v>
      </c>
      <c r="J7" s="258" t="s">
        <v>78</v>
      </c>
      <c r="K7" s="258" t="s">
        <v>77</v>
      </c>
      <c r="L7" s="258" t="s">
        <v>79</v>
      </c>
      <c r="M7" s="258" t="s">
        <v>80</v>
      </c>
      <c r="N7" s="259" t="s">
        <v>407</v>
      </c>
      <c r="O7" s="260" t="s">
        <v>406</v>
      </c>
      <c r="P7" s="261" t="s">
        <v>82</v>
      </c>
      <c r="Q7" s="260" t="s">
        <v>83</v>
      </c>
      <c r="R7" s="262" t="s">
        <v>84</v>
      </c>
      <c r="S7" s="259" t="s">
        <v>407</v>
      </c>
      <c r="T7" s="260" t="s">
        <v>406</v>
      </c>
      <c r="U7" s="261" t="s">
        <v>82</v>
      </c>
      <c r="V7" s="260" t="s">
        <v>83</v>
      </c>
      <c r="W7" s="262" t="s">
        <v>84</v>
      </c>
      <c r="X7" s="259" t="s">
        <v>407</v>
      </c>
      <c r="Y7" s="260" t="s">
        <v>406</v>
      </c>
      <c r="Z7" s="261" t="s">
        <v>82</v>
      </c>
      <c r="AA7" s="260" t="s">
        <v>83</v>
      </c>
      <c r="AB7" s="260" t="s">
        <v>84</v>
      </c>
      <c r="AC7" s="263" t="s">
        <v>87</v>
      </c>
      <c r="AD7" s="260" t="s">
        <v>88</v>
      </c>
      <c r="AE7" s="262" t="s">
        <v>89</v>
      </c>
      <c r="AF7" s="261" t="s">
        <v>407</v>
      </c>
      <c r="AG7" s="260" t="s">
        <v>406</v>
      </c>
      <c r="AH7" s="261" t="s">
        <v>82</v>
      </c>
      <c r="AI7" s="260" t="s">
        <v>83</v>
      </c>
      <c r="AJ7" s="262" t="s">
        <v>84</v>
      </c>
    </row>
    <row r="8" spans="1:36" ht="18" customHeight="1" x14ac:dyDescent="0.25">
      <c r="A8" s="264" t="s">
        <v>1227</v>
      </c>
      <c r="B8" s="193"/>
      <c r="C8" s="193"/>
      <c r="D8" s="193"/>
      <c r="E8" s="193"/>
      <c r="F8" s="193"/>
      <c r="G8" s="265"/>
      <c r="H8" s="265"/>
      <c r="I8" s="193"/>
      <c r="J8" s="193"/>
      <c r="K8" s="193"/>
      <c r="L8" s="193"/>
      <c r="M8" s="193"/>
      <c r="N8" s="193"/>
      <c r="O8" s="193"/>
      <c r="P8" s="193"/>
      <c r="Q8" s="193"/>
      <c r="R8" s="193"/>
      <c r="S8" s="193"/>
      <c r="T8" s="193"/>
      <c r="U8" s="193"/>
      <c r="V8" s="193"/>
      <c r="W8" s="193"/>
      <c r="X8" s="193"/>
      <c r="Y8" s="193"/>
      <c r="Z8" s="193"/>
      <c r="AA8" s="193"/>
      <c r="AB8" s="193"/>
      <c r="AC8" s="193"/>
      <c r="AD8" s="193"/>
      <c r="AE8" s="193"/>
      <c r="AF8" s="193"/>
      <c r="AG8" s="193"/>
      <c r="AH8" s="193"/>
      <c r="AI8" s="193"/>
      <c r="AJ8" s="193"/>
    </row>
    <row r="9" spans="1:36" s="179" customFormat="1" ht="25.5" customHeight="1" x14ac:dyDescent="0.25">
      <c r="A9" s="176" t="s">
        <v>1228</v>
      </c>
      <c r="B9" s="177"/>
      <c r="C9" s="177" t="s">
        <v>92</v>
      </c>
      <c r="D9" s="178" t="s">
        <v>1228</v>
      </c>
      <c r="E9" s="177" t="s">
        <v>1229</v>
      </c>
      <c r="F9" s="176">
        <v>841058008583</v>
      </c>
      <c r="G9" s="176">
        <v>10841058008580</v>
      </c>
      <c r="H9" s="200">
        <v>8.64</v>
      </c>
      <c r="I9" s="200">
        <v>25.92</v>
      </c>
      <c r="J9" s="200">
        <v>103.68</v>
      </c>
      <c r="K9" s="183">
        <v>4</v>
      </c>
      <c r="L9" s="183">
        <v>3</v>
      </c>
      <c r="M9" s="183">
        <v>12</v>
      </c>
      <c r="N9" s="201">
        <v>0.03</v>
      </c>
      <c r="O9" s="201">
        <v>0.19</v>
      </c>
      <c r="P9" s="202">
        <v>1.5</v>
      </c>
      <c r="Q9" s="202">
        <v>3.88</v>
      </c>
      <c r="R9" s="202">
        <v>7.88</v>
      </c>
      <c r="S9" s="202">
        <v>0.08</v>
      </c>
      <c r="T9" s="202">
        <v>0.57999999999999996</v>
      </c>
      <c r="U9" s="202">
        <v>4.5</v>
      </c>
      <c r="V9" s="202">
        <v>3.88</v>
      </c>
      <c r="W9" s="202">
        <v>7.88</v>
      </c>
      <c r="X9" s="202">
        <v>0.38</v>
      </c>
      <c r="Y9" s="202">
        <v>2.33</v>
      </c>
      <c r="Z9" s="202">
        <v>9.31</v>
      </c>
      <c r="AA9" s="202">
        <v>8.06</v>
      </c>
      <c r="AB9" s="202">
        <v>8.6199999999999992</v>
      </c>
      <c r="AC9" s="203">
        <v>25</v>
      </c>
      <c r="AD9" s="203">
        <v>5</v>
      </c>
      <c r="AE9" s="203">
        <v>125</v>
      </c>
      <c r="AF9" s="202">
        <v>53.46</v>
      </c>
      <c r="AG9" s="202">
        <v>332.11</v>
      </c>
      <c r="AH9" s="202">
        <v>48</v>
      </c>
      <c r="AI9" s="202">
        <v>40</v>
      </c>
      <c r="AJ9" s="202">
        <v>48.11</v>
      </c>
    </row>
    <row r="10" spans="1:36" s="175" customFormat="1" ht="25.5" customHeight="1" x14ac:dyDescent="0.25">
      <c r="A10" s="378" t="s">
        <v>1230</v>
      </c>
      <c r="B10" s="385">
        <v>45657</v>
      </c>
      <c r="C10" s="379" t="s">
        <v>92</v>
      </c>
      <c r="D10" s="380" t="s">
        <v>1228</v>
      </c>
      <c r="E10" s="379" t="s">
        <v>1231</v>
      </c>
      <c r="F10" s="378">
        <v>841058004448</v>
      </c>
      <c r="G10" s="378">
        <v>10841058004445</v>
      </c>
      <c r="H10" s="381">
        <v>4.3</v>
      </c>
      <c r="I10" s="381">
        <v>51.6</v>
      </c>
      <c r="J10" s="381">
        <v>206.4</v>
      </c>
      <c r="K10" s="380">
        <v>4</v>
      </c>
      <c r="L10" s="380">
        <v>12</v>
      </c>
      <c r="M10" s="380">
        <v>48</v>
      </c>
      <c r="N10" s="382">
        <v>0.01</v>
      </c>
      <c r="O10" s="382">
        <v>7.0000000000000007E-2</v>
      </c>
      <c r="P10" s="383">
        <v>0.63</v>
      </c>
      <c r="Q10" s="383">
        <v>3.19</v>
      </c>
      <c r="R10" s="383">
        <v>8</v>
      </c>
      <c r="S10" s="383">
        <v>0.08</v>
      </c>
      <c r="T10" s="383">
        <v>0.88</v>
      </c>
      <c r="U10" s="383">
        <v>5.32</v>
      </c>
      <c r="V10" s="383">
        <v>3.19</v>
      </c>
      <c r="W10" s="383">
        <v>8</v>
      </c>
      <c r="X10" s="383">
        <v>0.38</v>
      </c>
      <c r="Y10" s="383">
        <v>4</v>
      </c>
      <c r="Z10" s="383">
        <v>12.95</v>
      </c>
      <c r="AA10" s="383">
        <v>5.63</v>
      </c>
      <c r="AB10" s="383">
        <v>9.08</v>
      </c>
      <c r="AC10" s="384">
        <v>25</v>
      </c>
      <c r="AD10" s="384">
        <v>5</v>
      </c>
      <c r="AE10" s="384">
        <v>125</v>
      </c>
      <c r="AF10" s="383">
        <v>55.99</v>
      </c>
      <c r="AG10" s="383">
        <v>549.63</v>
      </c>
      <c r="AH10" s="383">
        <v>48</v>
      </c>
      <c r="AI10" s="383">
        <v>40</v>
      </c>
      <c r="AJ10" s="383">
        <v>50.39</v>
      </c>
    </row>
    <row r="11" spans="1:36" ht="18" customHeight="1" x14ac:dyDescent="0.25">
      <c r="A11" s="264" t="s">
        <v>1232</v>
      </c>
      <c r="B11" s="193"/>
      <c r="C11" s="193"/>
      <c r="D11" s="193"/>
      <c r="E11" s="193"/>
      <c r="F11" s="193"/>
      <c r="G11" s="265"/>
      <c r="H11" s="265"/>
      <c r="I11" s="193"/>
      <c r="J11" s="193"/>
      <c r="K11" s="193"/>
      <c r="L11" s="193"/>
      <c r="M11" s="193"/>
      <c r="N11" s="193"/>
      <c r="O11" s="193"/>
      <c r="P11" s="193"/>
      <c r="Q11" s="193"/>
      <c r="R11" s="193"/>
      <c r="S11" s="193"/>
      <c r="T11" s="193"/>
      <c r="U11" s="193"/>
      <c r="V11" s="193"/>
      <c r="W11" s="193"/>
      <c r="X11" s="193"/>
      <c r="Y11" s="193"/>
      <c r="Z11" s="193"/>
      <c r="AA11" s="193"/>
      <c r="AB11" s="193"/>
      <c r="AC11" s="193"/>
      <c r="AD11" s="193"/>
      <c r="AE11" s="193"/>
      <c r="AF11" s="193"/>
      <c r="AG11" s="193"/>
      <c r="AH11" s="193"/>
      <c r="AI11" s="193"/>
      <c r="AJ11" s="193"/>
    </row>
    <row r="12" spans="1:36" s="179" customFormat="1" ht="25.5" customHeight="1" x14ac:dyDescent="0.25">
      <c r="A12" s="176" t="s">
        <v>1233</v>
      </c>
      <c r="B12" s="177"/>
      <c r="C12" s="177" t="s">
        <v>322</v>
      </c>
      <c r="D12" s="178" t="s">
        <v>1234</v>
      </c>
      <c r="E12" s="177" t="s">
        <v>1235</v>
      </c>
      <c r="F12" s="176">
        <v>841058022091</v>
      </c>
      <c r="G12" s="176">
        <v>10841058022432</v>
      </c>
      <c r="H12" s="200">
        <v>7.75</v>
      </c>
      <c r="I12" s="200">
        <v>23.25</v>
      </c>
      <c r="J12" s="200">
        <v>93</v>
      </c>
      <c r="K12" s="183">
        <v>4</v>
      </c>
      <c r="L12" s="183">
        <v>3</v>
      </c>
      <c r="M12" s="183">
        <v>12</v>
      </c>
      <c r="N12" s="201">
        <v>0.03</v>
      </c>
      <c r="O12" s="201">
        <v>0.16</v>
      </c>
      <c r="P12" s="202">
        <v>1.42</v>
      </c>
      <c r="Q12" s="202">
        <v>4</v>
      </c>
      <c r="R12" s="202">
        <v>7.75</v>
      </c>
      <c r="S12" s="202">
        <v>0.08</v>
      </c>
      <c r="T12" s="202">
        <v>0.49</v>
      </c>
      <c r="U12" s="202">
        <v>4.25</v>
      </c>
      <c r="V12" s="202">
        <v>4</v>
      </c>
      <c r="W12" s="202">
        <v>7.75</v>
      </c>
      <c r="X12" s="202">
        <v>0.35</v>
      </c>
      <c r="Y12" s="202">
        <v>2.4</v>
      </c>
      <c r="Z12" s="202">
        <v>8.33</v>
      </c>
      <c r="AA12" s="202">
        <v>8.33</v>
      </c>
      <c r="AB12" s="202">
        <v>8.6300000000000008</v>
      </c>
      <c r="AC12" s="203">
        <v>30</v>
      </c>
      <c r="AD12" s="203">
        <v>5</v>
      </c>
      <c r="AE12" s="203">
        <v>150</v>
      </c>
      <c r="AF12" s="202">
        <v>58.02</v>
      </c>
      <c r="AG12" s="202">
        <v>399.8</v>
      </c>
      <c r="AH12" s="202">
        <v>50</v>
      </c>
      <c r="AI12" s="202">
        <v>41.66</v>
      </c>
      <c r="AJ12" s="202">
        <v>48.13</v>
      </c>
    </row>
    <row r="13" spans="1:36" ht="18" customHeight="1" x14ac:dyDescent="0.25">
      <c r="A13" s="264" t="s">
        <v>1236</v>
      </c>
      <c r="B13" s="193"/>
      <c r="C13" s="193"/>
      <c r="D13" s="193"/>
      <c r="E13" s="193"/>
      <c r="F13" s="193"/>
      <c r="G13" s="265"/>
      <c r="H13" s="265"/>
      <c r="I13" s="193"/>
      <c r="J13" s="193"/>
      <c r="K13" s="193"/>
      <c r="L13" s="193"/>
      <c r="M13" s="193"/>
      <c r="N13" s="193"/>
      <c r="O13" s="193"/>
      <c r="P13" s="193"/>
      <c r="Q13" s="193"/>
      <c r="R13" s="193"/>
      <c r="S13" s="193"/>
      <c r="T13" s="193"/>
      <c r="U13" s="193"/>
      <c r="V13" s="193"/>
      <c r="W13" s="193"/>
      <c r="X13" s="193"/>
      <c r="Y13" s="193"/>
      <c r="Z13" s="193"/>
      <c r="AA13" s="193"/>
      <c r="AB13" s="193"/>
      <c r="AC13" s="193"/>
      <c r="AD13" s="193"/>
      <c r="AE13" s="193"/>
      <c r="AF13" s="193"/>
      <c r="AG13" s="193"/>
      <c r="AH13" s="193"/>
      <c r="AI13" s="193"/>
      <c r="AJ13" s="193"/>
    </row>
    <row r="14" spans="1:36" ht="25.5" customHeight="1" x14ac:dyDescent="0.25">
      <c r="A14" s="199" t="s">
        <v>1237</v>
      </c>
      <c r="B14" s="182"/>
      <c r="C14" s="182" t="s">
        <v>92</v>
      </c>
      <c r="D14" s="183" t="s">
        <v>1238</v>
      </c>
      <c r="E14" s="182" t="s">
        <v>1239</v>
      </c>
      <c r="F14" s="180">
        <v>841058048022</v>
      </c>
      <c r="G14" s="180">
        <v>10841058048029</v>
      </c>
      <c r="H14" s="200">
        <v>6.16</v>
      </c>
      <c r="I14" s="200">
        <v>36.96</v>
      </c>
      <c r="J14" s="200">
        <v>221.76</v>
      </c>
      <c r="K14" s="183">
        <v>6</v>
      </c>
      <c r="L14" s="183">
        <v>6</v>
      </c>
      <c r="M14" s="183">
        <v>36</v>
      </c>
      <c r="N14" s="201">
        <v>0.03</v>
      </c>
      <c r="O14" s="201">
        <v>0.19</v>
      </c>
      <c r="P14" s="202">
        <v>0.88</v>
      </c>
      <c r="Q14" s="202">
        <v>5.5</v>
      </c>
      <c r="R14" s="202">
        <v>9.25</v>
      </c>
      <c r="S14" s="202">
        <v>0.16</v>
      </c>
      <c r="T14" s="202">
        <v>1.1399999999999999</v>
      </c>
      <c r="U14" s="202">
        <v>5.25</v>
      </c>
      <c r="V14" s="202">
        <v>5.5</v>
      </c>
      <c r="W14" s="202">
        <v>9.25</v>
      </c>
      <c r="X14" s="202">
        <v>0.77</v>
      </c>
      <c r="Y14" s="202">
        <v>7.6</v>
      </c>
      <c r="Z14" s="202">
        <v>16.309999999999999</v>
      </c>
      <c r="AA14" s="202">
        <v>9.69</v>
      </c>
      <c r="AB14" s="202">
        <v>8.44</v>
      </c>
      <c r="AC14" s="203">
        <v>12</v>
      </c>
      <c r="AD14" s="203">
        <v>5</v>
      </c>
      <c r="AE14" s="203">
        <v>60</v>
      </c>
      <c r="AF14" s="202">
        <v>53.46</v>
      </c>
      <c r="AG14" s="202">
        <v>505.83</v>
      </c>
      <c r="AH14" s="202">
        <v>48.94</v>
      </c>
      <c r="AI14" s="202">
        <v>40</v>
      </c>
      <c r="AJ14" s="202">
        <v>47.19</v>
      </c>
    </row>
    <row r="15" spans="1:36" s="175" customFormat="1" ht="25.5" customHeight="1" x14ac:dyDescent="0.25">
      <c r="A15" s="378" t="s">
        <v>1240</v>
      </c>
      <c r="B15" s="385">
        <v>45657</v>
      </c>
      <c r="C15" s="379" t="s">
        <v>92</v>
      </c>
      <c r="D15" s="380" t="s">
        <v>1241</v>
      </c>
      <c r="E15" s="379" t="s">
        <v>1242</v>
      </c>
      <c r="F15" s="378">
        <v>841058000488</v>
      </c>
      <c r="G15" s="378">
        <v>10841058000485</v>
      </c>
      <c r="H15" s="381">
        <v>6.16</v>
      </c>
      <c r="I15" s="381">
        <v>18.48</v>
      </c>
      <c r="J15" s="381">
        <v>73.92</v>
      </c>
      <c r="K15" s="380">
        <v>4</v>
      </c>
      <c r="L15" s="380">
        <v>3</v>
      </c>
      <c r="M15" s="380">
        <v>12</v>
      </c>
      <c r="N15" s="382">
        <v>0.03</v>
      </c>
      <c r="O15" s="382">
        <v>0.23</v>
      </c>
      <c r="P15" s="383">
        <v>4</v>
      </c>
      <c r="Q15" s="383">
        <v>1.69</v>
      </c>
      <c r="R15" s="383">
        <v>7.38</v>
      </c>
      <c r="S15" s="383">
        <v>0.08</v>
      </c>
      <c r="T15" s="383">
        <v>0.68</v>
      </c>
      <c r="U15" s="383">
        <v>11.38</v>
      </c>
      <c r="V15" s="383">
        <v>1.69</v>
      </c>
      <c r="W15" s="383">
        <v>7.38</v>
      </c>
      <c r="X15" s="383">
        <v>0.41</v>
      </c>
      <c r="Y15" s="383">
        <v>3.15</v>
      </c>
      <c r="Z15" s="383">
        <v>11.94</v>
      </c>
      <c r="AA15" s="383">
        <v>7.31</v>
      </c>
      <c r="AB15" s="383">
        <v>8.1300000000000008</v>
      </c>
      <c r="AC15" s="384">
        <v>20</v>
      </c>
      <c r="AD15" s="384">
        <v>5</v>
      </c>
      <c r="AE15" s="384">
        <v>100</v>
      </c>
      <c r="AF15" s="383">
        <v>50.7</v>
      </c>
      <c r="AG15" s="383">
        <v>364.82</v>
      </c>
      <c r="AH15" s="383">
        <v>48</v>
      </c>
      <c r="AI15" s="383">
        <v>40</v>
      </c>
      <c r="AJ15" s="383">
        <v>45.63</v>
      </c>
    </row>
    <row r="16" spans="1:36" s="366" customFormat="1" ht="25.5" customHeight="1" x14ac:dyDescent="0.25">
      <c r="A16" s="358" t="s">
        <v>1243</v>
      </c>
      <c r="B16" s="367">
        <v>45611</v>
      </c>
      <c r="C16" s="359"/>
      <c r="D16" s="360" t="s">
        <v>1243</v>
      </c>
      <c r="E16" s="360" t="s">
        <v>1244</v>
      </c>
      <c r="F16" s="361">
        <v>841058020172</v>
      </c>
      <c r="G16" s="361">
        <v>10841058020179</v>
      </c>
      <c r="H16" s="362">
        <v>6.16</v>
      </c>
      <c r="I16" s="362">
        <f>H16*L16</f>
        <v>18.48</v>
      </c>
      <c r="J16" s="362">
        <v>73.92</v>
      </c>
      <c r="K16" s="360">
        <v>4</v>
      </c>
      <c r="L16" s="360">
        <v>3</v>
      </c>
      <c r="M16" s="360">
        <v>12</v>
      </c>
      <c r="N16" s="363">
        <f>P16*Q16*R16/(12^3)</f>
        <v>2.6137499999999998E-2</v>
      </c>
      <c r="O16" s="363">
        <v>0.13300000000000001</v>
      </c>
      <c r="P16" s="364">
        <v>4</v>
      </c>
      <c r="Q16" s="364">
        <v>1.53</v>
      </c>
      <c r="R16" s="364">
        <v>7.38</v>
      </c>
      <c r="S16" s="364">
        <f>U16*V16*W16/(12^3)</f>
        <v>7.272759375E-2</v>
      </c>
      <c r="T16" s="364">
        <v>0.40500000000000003</v>
      </c>
      <c r="U16" s="364">
        <v>11.13</v>
      </c>
      <c r="V16" s="364">
        <v>1.53</v>
      </c>
      <c r="W16" s="364">
        <v>7.38</v>
      </c>
      <c r="X16" s="364">
        <f>Z16*AA16*AB16/(12^3)</f>
        <v>0.37558658854166671</v>
      </c>
      <c r="Y16" s="364">
        <v>2.0230000000000001</v>
      </c>
      <c r="Z16" s="364">
        <v>11.94</v>
      </c>
      <c r="AA16" s="364">
        <v>6.69</v>
      </c>
      <c r="AB16" s="364">
        <v>8.125</v>
      </c>
      <c r="AC16" s="365">
        <v>20</v>
      </c>
      <c r="AD16" s="365">
        <v>5</v>
      </c>
      <c r="AE16" s="365">
        <f>AC16*AD16</f>
        <v>100</v>
      </c>
      <c r="AF16" s="364">
        <f>AH16*AI16*AJ16/(12^3)</f>
        <v>50.695555555555558</v>
      </c>
      <c r="AG16" s="364">
        <v>253.75</v>
      </c>
      <c r="AH16" s="364">
        <f>121.92/2.54</f>
        <v>48</v>
      </c>
      <c r="AI16" s="364">
        <f>101.6/2.54</f>
        <v>40</v>
      </c>
      <c r="AJ16" s="364">
        <v>45.625999999999998</v>
      </c>
    </row>
    <row r="17" spans="1:37" s="175" customFormat="1" ht="25.5" customHeight="1" x14ac:dyDescent="0.25">
      <c r="A17" s="378" t="s">
        <v>1245</v>
      </c>
      <c r="B17" s="385">
        <v>45657</v>
      </c>
      <c r="C17" s="379" t="s">
        <v>92</v>
      </c>
      <c r="D17" s="380" t="s">
        <v>1246</v>
      </c>
      <c r="E17" s="379" t="s">
        <v>1247</v>
      </c>
      <c r="F17" s="378">
        <v>841058021360</v>
      </c>
      <c r="G17" s="378">
        <v>10841058021367</v>
      </c>
      <c r="H17" s="381">
        <v>6.16</v>
      </c>
      <c r="I17" s="381">
        <v>18.48</v>
      </c>
      <c r="J17" s="381">
        <v>73.92</v>
      </c>
      <c r="K17" s="380">
        <v>4</v>
      </c>
      <c r="L17" s="380">
        <v>3</v>
      </c>
      <c r="M17" s="380">
        <v>12</v>
      </c>
      <c r="N17" s="382">
        <v>0.03</v>
      </c>
      <c r="O17" s="382">
        <v>0.23</v>
      </c>
      <c r="P17" s="383">
        <v>4</v>
      </c>
      <c r="Q17" s="383">
        <v>1.69</v>
      </c>
      <c r="R17" s="383">
        <v>7.38</v>
      </c>
      <c r="S17" s="383">
        <v>0.08</v>
      </c>
      <c r="T17" s="383">
        <v>0.68</v>
      </c>
      <c r="U17" s="383">
        <v>11.38</v>
      </c>
      <c r="V17" s="383">
        <v>1.69</v>
      </c>
      <c r="W17" s="383">
        <v>7.38</v>
      </c>
      <c r="X17" s="383">
        <v>0.41</v>
      </c>
      <c r="Y17" s="383">
        <v>3.15</v>
      </c>
      <c r="Z17" s="383">
        <v>11.94</v>
      </c>
      <c r="AA17" s="383">
        <v>7.31</v>
      </c>
      <c r="AB17" s="383">
        <v>8.1300000000000008</v>
      </c>
      <c r="AC17" s="384">
        <v>20</v>
      </c>
      <c r="AD17" s="384">
        <v>5</v>
      </c>
      <c r="AE17" s="384">
        <v>100</v>
      </c>
      <c r="AF17" s="383">
        <v>50.7</v>
      </c>
      <c r="AG17" s="383">
        <v>364.82</v>
      </c>
      <c r="AH17" s="383">
        <v>48</v>
      </c>
      <c r="AI17" s="383">
        <v>40</v>
      </c>
      <c r="AJ17" s="383">
        <v>45.63</v>
      </c>
    </row>
    <row r="18" spans="1:37" s="366" customFormat="1" ht="25.5" customHeight="1" x14ac:dyDescent="0.25">
      <c r="A18" s="358" t="s">
        <v>1248</v>
      </c>
      <c r="B18" s="367">
        <v>45611</v>
      </c>
      <c r="C18" s="359"/>
      <c r="D18" s="360" t="s">
        <v>1248</v>
      </c>
      <c r="E18" s="360" t="s">
        <v>1249</v>
      </c>
      <c r="F18" s="361">
        <v>841058020189</v>
      </c>
      <c r="G18" s="361">
        <v>10841058020186</v>
      </c>
      <c r="H18" s="362">
        <v>6.16</v>
      </c>
      <c r="I18" s="362">
        <f>H18*L18</f>
        <v>18.48</v>
      </c>
      <c r="J18" s="362">
        <v>73.92</v>
      </c>
      <c r="K18" s="360">
        <v>4</v>
      </c>
      <c r="L18" s="360">
        <v>3</v>
      </c>
      <c r="M18" s="360">
        <v>12</v>
      </c>
      <c r="N18" s="363">
        <f>P18*Q18*R18/(12^3)</f>
        <v>2.6137499999999998E-2</v>
      </c>
      <c r="O18" s="363">
        <v>0.13300000000000001</v>
      </c>
      <c r="P18" s="364">
        <v>4</v>
      </c>
      <c r="Q18" s="364">
        <v>1.53</v>
      </c>
      <c r="R18" s="364">
        <v>7.38</v>
      </c>
      <c r="S18" s="364">
        <f>U18*V18*W18/(12^3)</f>
        <v>7.272759375E-2</v>
      </c>
      <c r="T18" s="364">
        <v>0.40500000000000003</v>
      </c>
      <c r="U18" s="364">
        <v>11.13</v>
      </c>
      <c r="V18" s="364">
        <v>1.53</v>
      </c>
      <c r="W18" s="364">
        <v>7.38</v>
      </c>
      <c r="X18" s="364">
        <f>Z18*AA18*AB18/(12^3)</f>
        <v>0.37558658854166671</v>
      </c>
      <c r="Y18" s="364">
        <v>2.0230000000000001</v>
      </c>
      <c r="Z18" s="364">
        <v>11.94</v>
      </c>
      <c r="AA18" s="364">
        <v>6.69</v>
      </c>
      <c r="AB18" s="364">
        <v>8.125</v>
      </c>
      <c r="AC18" s="365">
        <v>20</v>
      </c>
      <c r="AD18" s="365">
        <v>5</v>
      </c>
      <c r="AE18" s="365">
        <f>AC18*AD18</f>
        <v>100</v>
      </c>
      <c r="AF18" s="364">
        <f>AH18*AI18*AJ18/(12^3)</f>
        <v>50.695555555555558</v>
      </c>
      <c r="AG18" s="364">
        <v>253.75</v>
      </c>
      <c r="AH18" s="364">
        <f>121.92/2.54</f>
        <v>48</v>
      </c>
      <c r="AI18" s="364">
        <f>101.6/2.54</f>
        <v>40</v>
      </c>
      <c r="AJ18" s="364">
        <v>45.625999999999998</v>
      </c>
    </row>
    <row r="19" spans="1:37" s="175" customFormat="1" ht="25.5" customHeight="1" x14ac:dyDescent="0.25">
      <c r="A19" s="378" t="s">
        <v>1250</v>
      </c>
      <c r="B19" s="385">
        <v>45657</v>
      </c>
      <c r="C19" s="379" t="s">
        <v>92</v>
      </c>
      <c r="D19" s="380" t="s">
        <v>1251</v>
      </c>
      <c r="E19" s="379" t="s">
        <v>1252</v>
      </c>
      <c r="F19" s="378">
        <v>841058021278</v>
      </c>
      <c r="G19" s="378">
        <v>10841058105333</v>
      </c>
      <c r="H19" s="381">
        <v>1.25</v>
      </c>
      <c r="I19" s="381">
        <v>0</v>
      </c>
      <c r="J19" s="381">
        <v>15</v>
      </c>
      <c r="K19" s="380">
        <v>0</v>
      </c>
      <c r="L19" s="380">
        <v>0</v>
      </c>
      <c r="M19" s="380">
        <v>12</v>
      </c>
      <c r="N19" s="382">
        <v>0.01</v>
      </c>
      <c r="O19" s="382">
        <v>0.05</v>
      </c>
      <c r="P19" s="383">
        <v>2.64</v>
      </c>
      <c r="Q19" s="383">
        <v>0.98</v>
      </c>
      <c r="R19" s="383">
        <v>7.31</v>
      </c>
      <c r="S19" s="383">
        <v>0</v>
      </c>
      <c r="T19" s="383">
        <v>0</v>
      </c>
      <c r="U19" s="383">
        <v>0</v>
      </c>
      <c r="V19" s="383">
        <v>0</v>
      </c>
      <c r="W19" s="383">
        <v>0</v>
      </c>
      <c r="X19" s="383">
        <v>0.17</v>
      </c>
      <c r="Y19" s="383">
        <v>0.77</v>
      </c>
      <c r="Z19" s="383">
        <v>7.87</v>
      </c>
      <c r="AA19" s="383">
        <v>6.22</v>
      </c>
      <c r="AB19" s="383">
        <v>5.91</v>
      </c>
      <c r="AC19" s="384">
        <v>37</v>
      </c>
      <c r="AD19" s="384">
        <v>7</v>
      </c>
      <c r="AE19" s="384">
        <v>259</v>
      </c>
      <c r="AF19" s="383">
        <v>51.49</v>
      </c>
      <c r="AG19" s="383">
        <v>248.84</v>
      </c>
      <c r="AH19" s="383">
        <v>48</v>
      </c>
      <c r="AI19" s="383">
        <v>40</v>
      </c>
      <c r="AJ19" s="383">
        <v>46.34</v>
      </c>
    </row>
    <row r="20" spans="1:37" s="366" customFormat="1" ht="25.5" customHeight="1" x14ac:dyDescent="0.25">
      <c r="A20" s="358" t="s">
        <v>1253</v>
      </c>
      <c r="B20" s="367">
        <v>45611</v>
      </c>
      <c r="C20" s="359"/>
      <c r="D20" s="360" t="s">
        <v>1253</v>
      </c>
      <c r="E20" s="360" t="s">
        <v>1254</v>
      </c>
      <c r="F20" s="361">
        <v>841058021780</v>
      </c>
      <c r="G20" s="361">
        <v>10841058021787</v>
      </c>
      <c r="H20" s="362">
        <v>1.25</v>
      </c>
      <c r="I20" s="362">
        <f>H20*L20</f>
        <v>1.25</v>
      </c>
      <c r="J20" s="362">
        <v>15</v>
      </c>
      <c r="K20" s="360">
        <v>0</v>
      </c>
      <c r="L20" s="360">
        <v>1</v>
      </c>
      <c r="M20" s="360">
        <v>12</v>
      </c>
      <c r="N20" s="363">
        <f>P20*Q20*R20/(12^3)</f>
        <v>1.0948584864391953E-2</v>
      </c>
      <c r="O20" s="363">
        <f>CONVERT(10.65,"g","lbm")</f>
        <v>2.3479230922689463E-2</v>
      </c>
      <c r="P20" s="364">
        <v>2.64</v>
      </c>
      <c r="Q20" s="364">
        <v>0.98</v>
      </c>
      <c r="R20" s="364">
        <f>18.574/2.54</f>
        <v>7.3125984251968505</v>
      </c>
      <c r="S20" s="364"/>
      <c r="T20" s="364"/>
      <c r="U20" s="364"/>
      <c r="V20" s="364"/>
      <c r="W20" s="364"/>
      <c r="X20" s="364">
        <f>Z20*AA20*AB20/(12^3)</f>
        <v>0.16739152025985593</v>
      </c>
      <c r="Y20" s="364">
        <v>0.54</v>
      </c>
      <c r="Z20" s="364">
        <f>20/2.54</f>
        <v>7.8740157480314963</v>
      </c>
      <c r="AA20" s="364">
        <f>15.8/2.54</f>
        <v>6.2204724409448824</v>
      </c>
      <c r="AB20" s="364">
        <f>15/2.54</f>
        <v>5.9055118110236222</v>
      </c>
      <c r="AC20" s="365">
        <v>37</v>
      </c>
      <c r="AD20" s="365">
        <v>7</v>
      </c>
      <c r="AE20" s="365">
        <f>AC20*AD20</f>
        <v>259</v>
      </c>
      <c r="AF20" s="364">
        <f>AH20*AI20*AJ20/(12^3)</f>
        <v>51.487314085739278</v>
      </c>
      <c r="AG20" s="364">
        <v>149.59</v>
      </c>
      <c r="AH20" s="364">
        <f>121.92/2.54</f>
        <v>48</v>
      </c>
      <c r="AI20" s="364">
        <f>101.6/2.54</f>
        <v>40</v>
      </c>
      <c r="AJ20" s="364">
        <f>117.7/2.54</f>
        <v>46.338582677165356</v>
      </c>
    </row>
    <row r="21" spans="1:37" s="175" customFormat="1" ht="25.5" customHeight="1" x14ac:dyDescent="0.25">
      <c r="A21" s="378" t="s">
        <v>1255</v>
      </c>
      <c r="B21" s="385">
        <v>45657</v>
      </c>
      <c r="C21" s="379" t="s">
        <v>92</v>
      </c>
      <c r="D21" s="380" t="s">
        <v>1256</v>
      </c>
      <c r="E21" s="379" t="s">
        <v>1257</v>
      </c>
      <c r="F21" s="378">
        <v>841058020950</v>
      </c>
      <c r="G21" s="378">
        <v>10841058020957</v>
      </c>
      <c r="H21" s="381">
        <v>6.16</v>
      </c>
      <c r="I21" s="381">
        <v>18.48</v>
      </c>
      <c r="J21" s="381">
        <v>73.92</v>
      </c>
      <c r="K21" s="380">
        <v>4</v>
      </c>
      <c r="L21" s="380">
        <v>3</v>
      </c>
      <c r="M21" s="380">
        <v>12</v>
      </c>
      <c r="N21" s="382">
        <v>0.03</v>
      </c>
      <c r="O21" s="382">
        <v>0.23</v>
      </c>
      <c r="P21" s="383">
        <v>4</v>
      </c>
      <c r="Q21" s="383">
        <v>1.69</v>
      </c>
      <c r="R21" s="383">
        <v>7.38</v>
      </c>
      <c r="S21" s="383">
        <v>0.08</v>
      </c>
      <c r="T21" s="383">
        <v>0.68</v>
      </c>
      <c r="U21" s="383">
        <v>11.38</v>
      </c>
      <c r="V21" s="383">
        <v>1.69</v>
      </c>
      <c r="W21" s="383">
        <v>7.38</v>
      </c>
      <c r="X21" s="383">
        <v>0.41</v>
      </c>
      <c r="Y21" s="383">
        <v>3.15</v>
      </c>
      <c r="Z21" s="383">
        <v>11.94</v>
      </c>
      <c r="AA21" s="383">
        <v>7.31</v>
      </c>
      <c r="AB21" s="383">
        <v>8.1300000000000008</v>
      </c>
      <c r="AC21" s="384">
        <v>20</v>
      </c>
      <c r="AD21" s="384">
        <v>5</v>
      </c>
      <c r="AE21" s="384">
        <v>100</v>
      </c>
      <c r="AF21" s="383">
        <v>50.7</v>
      </c>
      <c r="AG21" s="383">
        <v>354.82</v>
      </c>
      <c r="AH21" s="383">
        <v>48</v>
      </c>
      <c r="AI21" s="383">
        <v>40</v>
      </c>
      <c r="AJ21" s="383">
        <v>45.63</v>
      </c>
    </row>
    <row r="22" spans="1:37" s="366" customFormat="1" ht="25.5" customHeight="1" x14ac:dyDescent="0.25">
      <c r="A22" s="358" t="s">
        <v>1258</v>
      </c>
      <c r="B22" s="367">
        <v>45611</v>
      </c>
      <c r="C22" s="359"/>
      <c r="D22" s="360" t="s">
        <v>1258</v>
      </c>
      <c r="E22" s="360" t="s">
        <v>1259</v>
      </c>
      <c r="F22" s="361">
        <v>841058020097</v>
      </c>
      <c r="G22" s="361">
        <v>10841058020094</v>
      </c>
      <c r="H22" s="362">
        <v>6.16</v>
      </c>
      <c r="I22" s="362">
        <f>H22*L22</f>
        <v>18.48</v>
      </c>
      <c r="J22" s="362">
        <v>73.92</v>
      </c>
      <c r="K22" s="360">
        <v>4</v>
      </c>
      <c r="L22" s="360">
        <v>3</v>
      </c>
      <c r="M22" s="360">
        <v>12</v>
      </c>
      <c r="N22" s="363">
        <f>P22*Q22*R22/(12^3)</f>
        <v>2.6137499999999998E-2</v>
      </c>
      <c r="O22" s="363">
        <v>0.13300000000000001</v>
      </c>
      <c r="P22" s="364">
        <v>4</v>
      </c>
      <c r="Q22" s="364">
        <v>1.53</v>
      </c>
      <c r="R22" s="364">
        <v>7.38</v>
      </c>
      <c r="S22" s="364">
        <f>U22*V22*W22/(12^3)</f>
        <v>7.272759375E-2</v>
      </c>
      <c r="T22" s="364">
        <v>0.40500000000000003</v>
      </c>
      <c r="U22" s="364">
        <v>11.13</v>
      </c>
      <c r="V22" s="364">
        <v>1.53</v>
      </c>
      <c r="W22" s="364">
        <v>7.38</v>
      </c>
      <c r="X22" s="364">
        <f>Z22*AA22*AB22/(12^3)</f>
        <v>0.37558658854166671</v>
      </c>
      <c r="Y22" s="364">
        <v>2.0230000000000001</v>
      </c>
      <c r="Z22" s="364">
        <v>11.94</v>
      </c>
      <c r="AA22" s="364">
        <v>6.69</v>
      </c>
      <c r="AB22" s="364">
        <v>8.125</v>
      </c>
      <c r="AC22" s="365">
        <v>20</v>
      </c>
      <c r="AD22" s="365">
        <v>5</v>
      </c>
      <c r="AE22" s="365">
        <f>AC22*AD22</f>
        <v>100</v>
      </c>
      <c r="AF22" s="364">
        <f>AH22*AI22*AJ22/(12^3)</f>
        <v>50.695555555555558</v>
      </c>
      <c r="AG22" s="364">
        <v>253.75</v>
      </c>
      <c r="AH22" s="364">
        <f>121.92/2.54</f>
        <v>48</v>
      </c>
      <c r="AI22" s="364">
        <f>101.6/2.54</f>
        <v>40</v>
      </c>
      <c r="AJ22" s="364">
        <v>45.625999999999998</v>
      </c>
    </row>
    <row r="23" spans="1:37" s="175" customFormat="1" ht="25.5" customHeight="1" x14ac:dyDescent="0.25">
      <c r="A23" s="378" t="s">
        <v>1260</v>
      </c>
      <c r="B23" s="385">
        <v>45657</v>
      </c>
      <c r="C23" s="379" t="s">
        <v>92</v>
      </c>
      <c r="D23" s="380" t="s">
        <v>1261</v>
      </c>
      <c r="E23" s="379" t="s">
        <v>1262</v>
      </c>
      <c r="F23" s="378">
        <v>841058020974</v>
      </c>
      <c r="G23" s="378">
        <v>10841058020971</v>
      </c>
      <c r="H23" s="381">
        <v>10.49</v>
      </c>
      <c r="I23" s="381">
        <v>31.47</v>
      </c>
      <c r="J23" s="381">
        <v>62.94</v>
      </c>
      <c r="K23" s="380">
        <v>2</v>
      </c>
      <c r="L23" s="380">
        <v>3</v>
      </c>
      <c r="M23" s="380">
        <v>6</v>
      </c>
      <c r="N23" s="382">
        <v>0.05</v>
      </c>
      <c r="O23" s="382">
        <v>0.41</v>
      </c>
      <c r="P23" s="383">
        <v>4</v>
      </c>
      <c r="Q23" s="383">
        <v>3</v>
      </c>
      <c r="R23" s="383">
        <v>7.38</v>
      </c>
      <c r="S23" s="383">
        <v>0.15</v>
      </c>
      <c r="T23" s="383">
        <v>1.26</v>
      </c>
      <c r="U23" s="383">
        <v>11.38</v>
      </c>
      <c r="V23" s="383">
        <v>3</v>
      </c>
      <c r="W23" s="383">
        <v>7.38</v>
      </c>
      <c r="X23" s="383">
        <v>0.36</v>
      </c>
      <c r="Y23" s="383">
        <v>2.95</v>
      </c>
      <c r="Z23" s="383">
        <v>11.94</v>
      </c>
      <c r="AA23" s="383">
        <v>6.38</v>
      </c>
      <c r="AB23" s="383">
        <v>8.1300000000000008</v>
      </c>
      <c r="AC23" s="384">
        <v>24</v>
      </c>
      <c r="AD23" s="384">
        <v>5</v>
      </c>
      <c r="AE23" s="384">
        <v>120</v>
      </c>
      <c r="AF23" s="383">
        <v>50.7</v>
      </c>
      <c r="AG23" s="383">
        <v>404.24</v>
      </c>
      <c r="AH23" s="383">
        <v>48</v>
      </c>
      <c r="AI23" s="383">
        <v>40</v>
      </c>
      <c r="AJ23" s="383">
        <v>45.63</v>
      </c>
    </row>
    <row r="24" spans="1:37" s="366" customFormat="1" ht="25.5" customHeight="1" x14ac:dyDescent="0.25">
      <c r="A24" s="358" t="s">
        <v>1263</v>
      </c>
      <c r="B24" s="367">
        <v>45611</v>
      </c>
      <c r="C24" s="359"/>
      <c r="D24" s="360" t="s">
        <v>1263</v>
      </c>
      <c r="E24" s="360" t="s">
        <v>1264</v>
      </c>
      <c r="F24" s="361">
        <v>841058020141</v>
      </c>
      <c r="G24" s="361">
        <v>10841058020148</v>
      </c>
      <c r="H24" s="362">
        <v>10.49</v>
      </c>
      <c r="I24" s="362">
        <f>H24*L24</f>
        <v>31.47</v>
      </c>
      <c r="J24" s="362">
        <v>62.94</v>
      </c>
      <c r="K24" s="360">
        <v>2</v>
      </c>
      <c r="L24" s="360">
        <v>3</v>
      </c>
      <c r="M24" s="360">
        <v>6</v>
      </c>
      <c r="N24" s="363">
        <f>P24*Q24*R24/(12^3)</f>
        <v>4.3220833333333326E-2</v>
      </c>
      <c r="O24" s="363">
        <v>0.26</v>
      </c>
      <c r="P24" s="364">
        <v>4</v>
      </c>
      <c r="Q24" s="364">
        <v>2.5299999999999998</v>
      </c>
      <c r="R24" s="364">
        <v>7.38</v>
      </c>
      <c r="S24" s="364">
        <f>U24*V24*W24/(12^3)</f>
        <v>0.12026196875</v>
      </c>
      <c r="T24" s="364">
        <v>0.78</v>
      </c>
      <c r="U24" s="364">
        <v>11.13</v>
      </c>
      <c r="V24" s="364">
        <v>2.5299999999999998</v>
      </c>
      <c r="W24" s="364">
        <v>7.38</v>
      </c>
      <c r="X24" s="364">
        <f>Z24*AA24*AB24/(12^3)</f>
        <v>0.32281358506944441</v>
      </c>
      <c r="Y24" s="364">
        <v>1.91</v>
      </c>
      <c r="Z24" s="364">
        <v>11.94</v>
      </c>
      <c r="AA24" s="364">
        <v>5.75</v>
      </c>
      <c r="AB24" s="364">
        <v>8.125</v>
      </c>
      <c r="AC24" s="365">
        <v>24</v>
      </c>
      <c r="AD24" s="365">
        <v>5</v>
      </c>
      <c r="AE24" s="365">
        <f>AC24*AD24</f>
        <v>120</v>
      </c>
      <c r="AF24" s="364">
        <f>AH24*AI24*AJ24/(12^3)</f>
        <v>50.695555555555558</v>
      </c>
      <c r="AG24" s="364">
        <v>278.86</v>
      </c>
      <c r="AH24" s="364">
        <f>121.92/2.54</f>
        <v>48</v>
      </c>
      <c r="AI24" s="364">
        <f>101.6/2.54</f>
        <v>40</v>
      </c>
      <c r="AJ24" s="364">
        <v>45.625999999999998</v>
      </c>
    </row>
    <row r="25" spans="1:37" s="175" customFormat="1" ht="25.5" customHeight="1" x14ac:dyDescent="0.25">
      <c r="A25" s="378" t="s">
        <v>1265</v>
      </c>
      <c r="B25" s="385">
        <v>45657</v>
      </c>
      <c r="C25" s="379" t="s">
        <v>92</v>
      </c>
      <c r="D25" s="380" t="s">
        <v>1265</v>
      </c>
      <c r="E25" s="379" t="s">
        <v>1266</v>
      </c>
      <c r="F25" s="378">
        <v>841058014768</v>
      </c>
      <c r="G25" s="378">
        <v>10841058014765</v>
      </c>
      <c r="H25" s="381">
        <v>13.15</v>
      </c>
      <c r="I25" s="381">
        <v>39.450000000000003</v>
      </c>
      <c r="J25" s="381">
        <v>157.80000000000001</v>
      </c>
      <c r="K25" s="380">
        <v>4</v>
      </c>
      <c r="L25" s="380">
        <v>3</v>
      </c>
      <c r="M25" s="380">
        <v>12</v>
      </c>
      <c r="N25" s="382">
        <v>4.3999999999999997E-2</v>
      </c>
      <c r="O25" s="382">
        <v>0.68100000000000005</v>
      </c>
      <c r="P25" s="383">
        <v>4.05</v>
      </c>
      <c r="Q25" s="383">
        <v>2.5</v>
      </c>
      <c r="R25" s="383">
        <v>7.5</v>
      </c>
      <c r="S25" s="383">
        <v>0.13200000000000001</v>
      </c>
      <c r="T25" s="383">
        <v>2.1520000000000001</v>
      </c>
      <c r="U25" s="383">
        <v>4.05</v>
      </c>
      <c r="V25" s="383">
        <v>7.5</v>
      </c>
      <c r="W25" s="383">
        <v>7.5</v>
      </c>
      <c r="X25" s="383">
        <v>0.65</v>
      </c>
      <c r="Y25" s="383">
        <v>9.2720000000000002</v>
      </c>
      <c r="Z25" s="383">
        <v>15.625</v>
      </c>
      <c r="AA25" s="383">
        <v>8.7119999999999997</v>
      </c>
      <c r="AB25" s="383">
        <v>8.25</v>
      </c>
      <c r="AC25" s="384">
        <v>13</v>
      </c>
      <c r="AD25" s="384">
        <v>5</v>
      </c>
      <c r="AE25" s="384">
        <v>65</v>
      </c>
      <c r="AF25" s="383">
        <v>51.389000000000003</v>
      </c>
      <c r="AG25" s="383">
        <v>652.65700000000004</v>
      </c>
      <c r="AH25" s="383">
        <v>48</v>
      </c>
      <c r="AI25" s="383">
        <v>40</v>
      </c>
      <c r="AJ25" s="383">
        <v>46.25</v>
      </c>
    </row>
    <row r="26" spans="1:37" s="366" customFormat="1" ht="25.5" customHeight="1" x14ac:dyDescent="0.25">
      <c r="A26" s="358" t="s">
        <v>1267</v>
      </c>
      <c r="B26" s="367">
        <v>45611</v>
      </c>
      <c r="C26" s="359"/>
      <c r="D26" s="360" t="s">
        <v>1267</v>
      </c>
      <c r="E26" s="360" t="s">
        <v>1268</v>
      </c>
      <c r="F26" s="361">
        <v>841058020165</v>
      </c>
      <c r="G26" s="361">
        <v>10841058020162</v>
      </c>
      <c r="H26" s="362">
        <v>13.15</v>
      </c>
      <c r="I26" s="362">
        <f>H26*L26</f>
        <v>39.450000000000003</v>
      </c>
      <c r="J26" s="362">
        <v>157.80000000000001</v>
      </c>
      <c r="K26" s="360">
        <v>4</v>
      </c>
      <c r="L26" s="360">
        <v>3</v>
      </c>
      <c r="M26" s="360">
        <v>12</v>
      </c>
      <c r="N26" s="363">
        <f>P26*Q26*R26/(12^3)</f>
        <v>4.9923060185185192E-2</v>
      </c>
      <c r="O26" s="363">
        <v>0.29299999999999998</v>
      </c>
      <c r="P26" s="364">
        <v>4.58</v>
      </c>
      <c r="Q26" s="364">
        <v>2.4500000000000002</v>
      </c>
      <c r="R26" s="364">
        <v>7.6879999999999997</v>
      </c>
      <c r="S26" s="364">
        <f>U26*V26*W26/(12^3)</f>
        <v>0.14528629351851852</v>
      </c>
      <c r="T26" s="364">
        <v>0.88400000000000001</v>
      </c>
      <c r="U26" s="364">
        <v>4.58</v>
      </c>
      <c r="V26" s="364">
        <v>7.13</v>
      </c>
      <c r="W26" s="364">
        <v>7.6879999999999997</v>
      </c>
      <c r="X26" s="364">
        <f>Z26*AA26*AB26/(12^3)</f>
        <v>0.68928358289930558</v>
      </c>
      <c r="Y26" s="364">
        <v>3.9319999999999999</v>
      </c>
      <c r="Z26" s="364">
        <v>15.375</v>
      </c>
      <c r="AA26" s="364">
        <v>9.25</v>
      </c>
      <c r="AB26" s="364">
        <v>8.375</v>
      </c>
      <c r="AC26" s="365">
        <v>13</v>
      </c>
      <c r="AD26" s="365">
        <v>5</v>
      </c>
      <c r="AE26" s="365">
        <f>AC26*AD26</f>
        <v>65</v>
      </c>
      <c r="AF26" s="364">
        <f>AH26*AI26*AJ26/(12^3)</f>
        <v>52.088888888888896</v>
      </c>
      <c r="AG26" s="364">
        <v>305.58</v>
      </c>
      <c r="AH26" s="364">
        <v>48</v>
      </c>
      <c r="AI26" s="364">
        <v>40</v>
      </c>
      <c r="AJ26" s="364">
        <v>46.88</v>
      </c>
    </row>
    <row r="27" spans="1:37" ht="25.5" customHeight="1" x14ac:dyDescent="0.25">
      <c r="A27" s="199" t="s">
        <v>1269</v>
      </c>
      <c r="B27" s="182"/>
      <c r="C27" s="182" t="s">
        <v>322</v>
      </c>
      <c r="D27" s="183" t="s">
        <v>1270</v>
      </c>
      <c r="E27" s="182" t="s">
        <v>1271</v>
      </c>
      <c r="F27" s="180">
        <v>841058021049</v>
      </c>
      <c r="G27" s="180">
        <v>10841058021046</v>
      </c>
      <c r="H27" s="200">
        <v>6.16</v>
      </c>
      <c r="I27" s="200">
        <v>18.48</v>
      </c>
      <c r="J27" s="200">
        <v>73.92</v>
      </c>
      <c r="K27" s="183">
        <v>4</v>
      </c>
      <c r="L27" s="183">
        <v>3</v>
      </c>
      <c r="M27" s="183">
        <v>12</v>
      </c>
      <c r="N27" s="201">
        <v>0.02</v>
      </c>
      <c r="O27" s="201">
        <v>0.18</v>
      </c>
      <c r="P27" s="202">
        <v>1.0900000000000001</v>
      </c>
      <c r="Q27" s="202">
        <v>3.94</v>
      </c>
      <c r="R27" s="202">
        <v>7.87</v>
      </c>
      <c r="S27" s="202">
        <v>0.06</v>
      </c>
      <c r="T27" s="202">
        <v>0.54</v>
      </c>
      <c r="U27" s="202">
        <v>7.87</v>
      </c>
      <c r="V27" s="202">
        <v>3.28</v>
      </c>
      <c r="W27" s="202">
        <v>3.94</v>
      </c>
      <c r="X27" s="202">
        <v>0.32</v>
      </c>
      <c r="Y27" s="202">
        <v>2.57</v>
      </c>
      <c r="Z27" s="202">
        <v>8.1199999999999992</v>
      </c>
      <c r="AA27" s="202">
        <v>8.1199999999999992</v>
      </c>
      <c r="AB27" s="202">
        <v>8.3699999999999992</v>
      </c>
      <c r="AC27" s="203">
        <v>30</v>
      </c>
      <c r="AD27" s="203">
        <v>5</v>
      </c>
      <c r="AE27" s="203">
        <v>150</v>
      </c>
      <c r="AF27" s="202">
        <v>53.71</v>
      </c>
      <c r="AG27" s="202">
        <v>435.92</v>
      </c>
      <c r="AH27" s="202">
        <v>48.75</v>
      </c>
      <c r="AI27" s="202">
        <v>40.619999999999997</v>
      </c>
      <c r="AJ27" s="202">
        <v>46.87</v>
      </c>
    </row>
    <row r="28" spans="1:37" s="366" customFormat="1" ht="25.5" customHeight="1" x14ac:dyDescent="0.25">
      <c r="A28" s="358" t="s">
        <v>1272</v>
      </c>
      <c r="B28" s="367">
        <v>45611</v>
      </c>
      <c r="C28" s="359"/>
      <c r="D28" s="360" t="s">
        <v>1272</v>
      </c>
      <c r="E28" s="360" t="s">
        <v>1273</v>
      </c>
      <c r="F28" s="361">
        <v>841058021919</v>
      </c>
      <c r="G28" s="361">
        <v>10841058021916</v>
      </c>
      <c r="H28" s="362">
        <v>4.58</v>
      </c>
      <c r="I28" s="362">
        <f>H28*L28</f>
        <v>13.74</v>
      </c>
      <c r="J28" s="362">
        <f>H28*M28</f>
        <v>54.96</v>
      </c>
      <c r="K28" s="360">
        <v>4</v>
      </c>
      <c r="L28" s="360">
        <v>3</v>
      </c>
      <c r="M28" s="360">
        <v>12</v>
      </c>
      <c r="N28" s="363">
        <v>2.1999999999999999E-2</v>
      </c>
      <c r="O28" s="363">
        <v>0.11</v>
      </c>
      <c r="P28" s="364">
        <v>1.22</v>
      </c>
      <c r="Q28" s="364">
        <v>3.9369999999999998</v>
      </c>
      <c r="R28" s="364">
        <v>7.8739999999999997</v>
      </c>
      <c r="S28" s="364">
        <v>6.6000000000000003E-2</v>
      </c>
      <c r="T28" s="364">
        <v>0.34399999999999997</v>
      </c>
      <c r="U28" s="364">
        <v>7.8739999999999997</v>
      </c>
      <c r="V28" s="364">
        <v>3.9369999999999998</v>
      </c>
      <c r="W28" s="364">
        <v>3.661</v>
      </c>
      <c r="X28" s="364">
        <v>0.32</v>
      </c>
      <c r="Y28" s="364">
        <v>1.806</v>
      </c>
      <c r="Z28" s="364">
        <v>8.1219999999999999</v>
      </c>
      <c r="AA28" s="364">
        <v>8.1219999999999999</v>
      </c>
      <c r="AB28" s="364">
        <v>8.3740000000000006</v>
      </c>
      <c r="AC28" s="365">
        <v>30</v>
      </c>
      <c r="AD28" s="365">
        <v>5</v>
      </c>
      <c r="AE28" s="365">
        <v>150</v>
      </c>
      <c r="AF28" s="364">
        <v>53.712000000000003</v>
      </c>
      <c r="AG28" s="364">
        <v>320.78899999999999</v>
      </c>
      <c r="AH28" s="364">
        <v>48.747999999999998</v>
      </c>
      <c r="AI28" s="364">
        <v>40.622</v>
      </c>
      <c r="AJ28" s="364">
        <v>46.87</v>
      </c>
    </row>
    <row r="29" spans="1:37" ht="18" customHeight="1" x14ac:dyDescent="0.25">
      <c r="A29" s="264" t="s">
        <v>1274</v>
      </c>
      <c r="B29" s="193"/>
      <c r="C29" s="193"/>
      <c r="D29" s="193"/>
      <c r="E29" s="193"/>
      <c r="F29" s="193"/>
      <c r="G29" s="265"/>
      <c r="H29" s="265"/>
      <c r="I29" s="193"/>
      <c r="J29" s="193"/>
      <c r="K29" s="193"/>
      <c r="L29" s="193"/>
      <c r="M29" s="193"/>
      <c r="N29" s="193"/>
      <c r="O29" s="193"/>
      <c r="P29" s="193"/>
      <c r="Q29" s="193"/>
      <c r="R29" s="193"/>
      <c r="S29" s="193"/>
      <c r="T29" s="193"/>
      <c r="U29" s="193"/>
      <c r="V29" s="193"/>
      <c r="W29" s="193"/>
      <c r="X29" s="193"/>
      <c r="Y29" s="193"/>
      <c r="Z29" s="193"/>
      <c r="AA29" s="193"/>
      <c r="AB29" s="193"/>
      <c r="AC29" s="193"/>
      <c r="AD29" s="193"/>
      <c r="AE29" s="193"/>
      <c r="AF29" s="193"/>
      <c r="AG29" s="193"/>
      <c r="AH29" s="193"/>
      <c r="AI29" s="193"/>
      <c r="AJ29" s="193"/>
    </row>
    <row r="30" spans="1:37" s="345" customFormat="1" ht="25.5" customHeight="1" x14ac:dyDescent="0.25">
      <c r="A30" s="338" t="s">
        <v>1275</v>
      </c>
      <c r="B30" s="339">
        <v>45658</v>
      </c>
      <c r="C30" s="340" t="s">
        <v>92</v>
      </c>
      <c r="D30" s="338" t="s">
        <v>1275</v>
      </c>
      <c r="E30" s="338" t="s">
        <v>1276</v>
      </c>
      <c r="F30" s="341">
        <v>841058023456</v>
      </c>
      <c r="G30" s="350">
        <v>10841058023453</v>
      </c>
      <c r="H30" s="342">
        <v>5.4</v>
      </c>
      <c r="I30" s="342">
        <f>H30*L30</f>
        <v>16.200000000000003</v>
      </c>
      <c r="J30" s="342">
        <f>H30*M30</f>
        <v>64.800000000000011</v>
      </c>
      <c r="K30" s="343">
        <v>4</v>
      </c>
      <c r="L30" s="343">
        <v>3</v>
      </c>
      <c r="M30" s="343">
        <v>12</v>
      </c>
      <c r="N30" s="343">
        <v>1.6E-2</v>
      </c>
      <c r="O30" s="343">
        <v>0.11899999999999999</v>
      </c>
      <c r="P30" s="343">
        <v>0.94899999999999995</v>
      </c>
      <c r="Q30" s="343">
        <v>3.843</v>
      </c>
      <c r="R30" s="343">
        <v>7.8129999999999997</v>
      </c>
      <c r="S30" s="343">
        <v>4.9000000000000002E-2</v>
      </c>
      <c r="T30" s="343">
        <v>0.36199999999999999</v>
      </c>
      <c r="U30" s="343">
        <v>2.8460000000000001</v>
      </c>
      <c r="V30" s="343">
        <v>3.843</v>
      </c>
      <c r="W30" s="343">
        <v>7.8129999999999997</v>
      </c>
      <c r="X30" s="343">
        <v>0.25700000000000001</v>
      </c>
      <c r="Y30" s="343">
        <v>1.722</v>
      </c>
      <c r="Z30" s="343">
        <v>6.25</v>
      </c>
      <c r="AA30" s="343">
        <v>8.2520000000000007</v>
      </c>
      <c r="AB30" s="343">
        <v>8.6259999999999994</v>
      </c>
      <c r="AC30" s="343">
        <v>37</v>
      </c>
      <c r="AD30" s="343">
        <v>5</v>
      </c>
      <c r="AE30" s="343">
        <v>185</v>
      </c>
      <c r="AF30" s="343">
        <v>55.124000000000002</v>
      </c>
      <c r="AG30" s="343">
        <v>368.53</v>
      </c>
      <c r="AH30" s="343">
        <v>48</v>
      </c>
      <c r="AI30" s="343">
        <v>41.247999999999998</v>
      </c>
      <c r="AJ30" s="351">
        <v>48.11</v>
      </c>
    </row>
    <row r="31" spans="1:37" ht="25.5" customHeight="1" x14ac:dyDescent="0.25">
      <c r="A31" s="199" t="s">
        <v>1277</v>
      </c>
      <c r="B31" s="182"/>
      <c r="C31" s="182"/>
      <c r="D31" s="183" t="s">
        <v>1277</v>
      </c>
      <c r="E31" s="182" t="s">
        <v>1278</v>
      </c>
      <c r="F31" s="180">
        <v>841058014713</v>
      </c>
      <c r="G31" s="180">
        <v>10841058014710</v>
      </c>
      <c r="H31" s="200">
        <v>5.4</v>
      </c>
      <c r="I31" s="200">
        <f>H31*L31</f>
        <v>16.200000000000003</v>
      </c>
      <c r="J31" s="200">
        <f>H31*M31</f>
        <v>64.800000000000011</v>
      </c>
      <c r="K31" s="183">
        <v>4</v>
      </c>
      <c r="L31" s="183">
        <v>3</v>
      </c>
      <c r="M31" s="183">
        <v>12</v>
      </c>
      <c r="N31" s="201">
        <v>2.6500536204197407E-2</v>
      </c>
      <c r="O31" s="201">
        <v>0.1543235835294143</v>
      </c>
      <c r="P31" s="202">
        <v>1.5</v>
      </c>
      <c r="Q31" s="202">
        <v>3.8751968503937007</v>
      </c>
      <c r="R31" s="202">
        <v>7.877952755905512</v>
      </c>
      <c r="S31" s="202">
        <v>7.9501608612592242E-2</v>
      </c>
      <c r="T31" s="202">
        <v>0.47619848631933553</v>
      </c>
      <c r="U31" s="202">
        <v>4.5</v>
      </c>
      <c r="V31" s="202">
        <v>3.8751968503937007</v>
      </c>
      <c r="W31" s="202">
        <v>7.877952755905512</v>
      </c>
      <c r="X31" s="202">
        <v>0.37467277034291596</v>
      </c>
      <c r="Y31" s="202">
        <v>2.3368999791597025</v>
      </c>
      <c r="Z31" s="202">
        <v>9.3129921259842519</v>
      </c>
      <c r="AA31" s="202">
        <v>8.0629921259842519</v>
      </c>
      <c r="AB31" s="202">
        <v>8.6220472440944871</v>
      </c>
      <c r="AC31" s="203">
        <v>37</v>
      </c>
      <c r="AD31" s="203">
        <v>5</v>
      </c>
      <c r="AE31" s="203">
        <v>185</v>
      </c>
      <c r="AF31" s="202">
        <v>53.89193184636369</v>
      </c>
      <c r="AG31" s="202">
        <v>342.09</v>
      </c>
      <c r="AH31" s="202">
        <v>48</v>
      </c>
      <c r="AI31" s="202">
        <v>40.309842519685041</v>
      </c>
      <c r="AJ31" s="202">
        <v>48.129921259842519</v>
      </c>
    </row>
    <row r="32" spans="1:37" s="179" customFormat="1" ht="25.5" customHeight="1" x14ac:dyDescent="0.25">
      <c r="A32" s="378" t="s">
        <v>1279</v>
      </c>
      <c r="B32" s="385">
        <v>45657</v>
      </c>
      <c r="C32" s="379" t="s">
        <v>92</v>
      </c>
      <c r="D32" s="380" t="s">
        <v>1280</v>
      </c>
      <c r="E32" s="379" t="s">
        <v>1281</v>
      </c>
      <c r="F32" s="378">
        <v>841058024002</v>
      </c>
      <c r="G32" s="378">
        <v>10841058024030</v>
      </c>
      <c r="H32" s="381">
        <v>10.49</v>
      </c>
      <c r="I32" s="381">
        <v>31.47</v>
      </c>
      <c r="J32" s="381">
        <v>125.88</v>
      </c>
      <c r="K32" s="380">
        <v>4</v>
      </c>
      <c r="L32" s="380">
        <v>3</v>
      </c>
      <c r="M32" s="380">
        <v>12</v>
      </c>
      <c r="N32" s="382">
        <v>0.03</v>
      </c>
      <c r="O32" s="382">
        <v>0.16</v>
      </c>
      <c r="P32" s="383">
        <v>1.5</v>
      </c>
      <c r="Q32" s="383">
        <v>3.88</v>
      </c>
      <c r="R32" s="383">
        <v>7.88</v>
      </c>
      <c r="S32" s="383">
        <v>0.08</v>
      </c>
      <c r="T32" s="383">
        <v>0.51</v>
      </c>
      <c r="U32" s="383">
        <v>4.5</v>
      </c>
      <c r="V32" s="383">
        <v>3.88</v>
      </c>
      <c r="W32" s="383">
        <v>7.88</v>
      </c>
      <c r="X32" s="383">
        <v>0.38</v>
      </c>
      <c r="Y32" s="383">
        <v>2.4700000000000002</v>
      </c>
      <c r="Z32" s="383">
        <v>9.31</v>
      </c>
      <c r="AA32" s="383">
        <v>8.06</v>
      </c>
      <c r="AB32" s="383">
        <v>8.6199999999999992</v>
      </c>
      <c r="AC32" s="384">
        <v>25</v>
      </c>
      <c r="AD32" s="384">
        <v>5</v>
      </c>
      <c r="AE32" s="384">
        <v>125</v>
      </c>
      <c r="AF32" s="383">
        <v>53.46</v>
      </c>
      <c r="AG32" s="383">
        <v>358.63</v>
      </c>
      <c r="AH32" s="383">
        <v>48</v>
      </c>
      <c r="AI32" s="383">
        <v>40.31</v>
      </c>
      <c r="AJ32" s="383">
        <v>48.13</v>
      </c>
      <c r="AK32" s="175"/>
    </row>
    <row r="33" spans="1:37" s="179" customFormat="1" ht="25.5" customHeight="1" x14ac:dyDescent="0.25">
      <c r="A33" s="176" t="s">
        <v>1282</v>
      </c>
      <c r="B33" s="177"/>
      <c r="C33" s="177" t="s">
        <v>1099</v>
      </c>
      <c r="D33" s="177" t="s">
        <v>1283</v>
      </c>
      <c r="E33" s="177" t="s">
        <v>1284</v>
      </c>
      <c r="F33" s="176">
        <v>841058001171</v>
      </c>
      <c r="G33" s="176">
        <v>10841058001178</v>
      </c>
      <c r="H33" s="200">
        <v>4.3</v>
      </c>
      <c r="I33" s="200">
        <v>51.6</v>
      </c>
      <c r="J33" s="200">
        <v>206.4</v>
      </c>
      <c r="K33" s="183">
        <v>4</v>
      </c>
      <c r="L33" s="183">
        <v>12</v>
      </c>
      <c r="M33" s="183">
        <v>48</v>
      </c>
      <c r="N33" s="201">
        <v>0.28000000000000003</v>
      </c>
      <c r="O33" s="201">
        <v>0.08</v>
      </c>
      <c r="P33" s="202">
        <v>0.43</v>
      </c>
      <c r="Q33" s="202">
        <v>3.15</v>
      </c>
      <c r="R33" s="202">
        <v>7.95</v>
      </c>
      <c r="S33" s="202">
        <v>0.09</v>
      </c>
      <c r="T33" s="202">
        <v>1.02</v>
      </c>
      <c r="U33" s="202">
        <v>6.18</v>
      </c>
      <c r="V33" s="202">
        <v>3.19</v>
      </c>
      <c r="W33" s="202">
        <v>8.11</v>
      </c>
      <c r="X33" s="202">
        <v>0.46</v>
      </c>
      <c r="Y33" s="202">
        <v>4.07</v>
      </c>
      <c r="Z33" s="202">
        <v>12.99</v>
      </c>
      <c r="AA33" s="202">
        <v>7.09</v>
      </c>
      <c r="AB33" s="202">
        <v>8.66</v>
      </c>
      <c r="AC33" s="203">
        <v>18</v>
      </c>
      <c r="AD33" s="203">
        <v>5</v>
      </c>
      <c r="AE33" s="203">
        <v>90</v>
      </c>
      <c r="AF33" s="202">
        <v>56.42</v>
      </c>
      <c r="AG33" s="202">
        <v>0</v>
      </c>
      <c r="AH33" s="202">
        <v>47.99</v>
      </c>
      <c r="AI33" s="202">
        <v>40</v>
      </c>
      <c r="AJ33" s="202">
        <v>50.79</v>
      </c>
    </row>
    <row r="34" spans="1:37" s="179" customFormat="1" ht="25.5" customHeight="1" x14ac:dyDescent="0.25">
      <c r="A34" s="216" t="s">
        <v>1285</v>
      </c>
      <c r="B34" s="177"/>
      <c r="C34" s="177"/>
      <c r="D34" s="177" t="s">
        <v>1286</v>
      </c>
      <c r="E34" s="177" t="s">
        <v>1287</v>
      </c>
      <c r="F34" s="176">
        <v>841058011651</v>
      </c>
      <c r="G34" s="176">
        <v>10841058011658</v>
      </c>
      <c r="H34" s="200">
        <v>1.68</v>
      </c>
      <c r="I34" s="200">
        <v>0</v>
      </c>
      <c r="J34" s="200">
        <v>20.16</v>
      </c>
      <c r="K34" s="183"/>
      <c r="L34" s="183"/>
      <c r="M34" s="183">
        <v>12</v>
      </c>
      <c r="N34" s="201">
        <v>0</v>
      </c>
      <c r="O34" s="201">
        <v>0.02</v>
      </c>
      <c r="P34" s="202">
        <v>0.26</v>
      </c>
      <c r="Q34" s="202">
        <v>2.44</v>
      </c>
      <c r="R34" s="202">
        <v>6.69</v>
      </c>
      <c r="S34" s="202">
        <v>0</v>
      </c>
      <c r="T34" s="202">
        <v>0</v>
      </c>
      <c r="U34" s="202">
        <v>0</v>
      </c>
      <c r="V34" s="202">
        <v>0</v>
      </c>
      <c r="W34" s="202">
        <v>0</v>
      </c>
      <c r="X34" s="202">
        <v>0.06</v>
      </c>
      <c r="Y34" s="202">
        <v>0.35</v>
      </c>
      <c r="Z34" s="202">
        <v>9.75</v>
      </c>
      <c r="AA34" s="202">
        <v>5.38</v>
      </c>
      <c r="AB34" s="202">
        <v>2</v>
      </c>
      <c r="AC34" s="203">
        <v>34</v>
      </c>
      <c r="AD34" s="203">
        <v>20</v>
      </c>
      <c r="AE34" s="203">
        <v>680</v>
      </c>
      <c r="AF34" s="202">
        <v>50</v>
      </c>
      <c r="AG34" s="202">
        <v>321.58999999999997</v>
      </c>
      <c r="AH34" s="202">
        <v>48</v>
      </c>
      <c r="AI34" s="202">
        <v>40</v>
      </c>
      <c r="AJ34" s="202">
        <v>45</v>
      </c>
    </row>
    <row r="35" spans="1:37" s="179" customFormat="1" ht="25.5" customHeight="1" x14ac:dyDescent="0.25">
      <c r="A35" s="216" t="s">
        <v>1288</v>
      </c>
      <c r="B35" s="177"/>
      <c r="C35" s="177"/>
      <c r="D35" s="177" t="s">
        <v>1289</v>
      </c>
      <c r="E35" s="177" t="s">
        <v>1290</v>
      </c>
      <c r="F35" s="176">
        <v>841058011644</v>
      </c>
      <c r="G35" s="176">
        <v>10841058014864</v>
      </c>
      <c r="H35" s="200">
        <v>8.64</v>
      </c>
      <c r="I35" s="200">
        <v>25.92</v>
      </c>
      <c r="J35" s="200">
        <v>103.68</v>
      </c>
      <c r="K35" s="183">
        <v>4</v>
      </c>
      <c r="L35" s="183">
        <v>3</v>
      </c>
      <c r="M35" s="183">
        <v>12</v>
      </c>
      <c r="N35" s="201">
        <v>0.01</v>
      </c>
      <c r="O35" s="201">
        <v>0.12</v>
      </c>
      <c r="P35" s="202">
        <v>0.91</v>
      </c>
      <c r="Q35" s="202">
        <v>3.13</v>
      </c>
      <c r="R35" s="202">
        <v>7.98</v>
      </c>
      <c r="S35" s="202">
        <v>0.54</v>
      </c>
      <c r="T35" s="202">
        <v>0.37</v>
      </c>
      <c r="U35" s="202">
        <v>7.98</v>
      </c>
      <c r="V35" s="202">
        <v>6.42</v>
      </c>
      <c r="W35" s="202">
        <v>1.8109999999999999</v>
      </c>
      <c r="X35" s="202">
        <v>0.2</v>
      </c>
      <c r="Y35" s="202">
        <v>1.8080000000000001</v>
      </c>
      <c r="Z35" s="202">
        <v>13.507</v>
      </c>
      <c r="AA35" s="202">
        <v>6.45</v>
      </c>
      <c r="AB35" s="202">
        <v>3.952</v>
      </c>
      <c r="AC35" s="203">
        <v>21</v>
      </c>
      <c r="AD35" s="203">
        <v>10</v>
      </c>
      <c r="AE35" s="203">
        <v>210</v>
      </c>
      <c r="AF35" s="202">
        <v>50.12</v>
      </c>
      <c r="AG35" s="202">
        <v>429.64</v>
      </c>
      <c r="AH35" s="202">
        <v>48</v>
      </c>
      <c r="AI35" s="202">
        <v>40.520000000000003</v>
      </c>
      <c r="AJ35" s="202">
        <v>44.52</v>
      </c>
    </row>
    <row r="36" spans="1:37" s="179" customFormat="1" ht="25.5" customHeight="1" x14ac:dyDescent="0.25">
      <c r="A36" s="216" t="s">
        <v>1291</v>
      </c>
      <c r="B36" s="177"/>
      <c r="C36" s="177"/>
      <c r="D36" s="177" t="s">
        <v>1292</v>
      </c>
      <c r="E36" s="177" t="s">
        <v>1293</v>
      </c>
      <c r="F36" s="176">
        <v>841058011736</v>
      </c>
      <c r="G36" s="176">
        <v>10841058011733</v>
      </c>
      <c r="H36" s="200">
        <v>14.95</v>
      </c>
      <c r="I36" s="200">
        <v>44.85</v>
      </c>
      <c r="J36" s="200">
        <v>89.7</v>
      </c>
      <c r="K36" s="183">
        <v>2</v>
      </c>
      <c r="L36" s="183">
        <v>3</v>
      </c>
      <c r="M36" s="183">
        <v>6</v>
      </c>
      <c r="N36" s="201">
        <v>0.03</v>
      </c>
      <c r="O36" s="201">
        <v>0.28999999999999998</v>
      </c>
      <c r="P36" s="202">
        <v>1.9</v>
      </c>
      <c r="Q36" s="202">
        <v>3.94</v>
      </c>
      <c r="R36" s="202">
        <v>7.87</v>
      </c>
      <c r="S36" s="202">
        <v>0.1</v>
      </c>
      <c r="T36" s="202">
        <v>0.86</v>
      </c>
      <c r="U36" s="202">
        <v>5.7</v>
      </c>
      <c r="V36" s="202">
        <v>3.94</v>
      </c>
      <c r="W36" s="202">
        <v>7.87</v>
      </c>
      <c r="X36" s="202">
        <v>0.26</v>
      </c>
      <c r="Y36" s="202">
        <v>2.0099999999999998</v>
      </c>
      <c r="Z36" s="202">
        <v>6.25</v>
      </c>
      <c r="AA36" s="202">
        <v>8.25</v>
      </c>
      <c r="AB36" s="202">
        <v>8.6300000000000008</v>
      </c>
      <c r="AC36" s="203">
        <v>37</v>
      </c>
      <c r="AD36" s="203">
        <v>5</v>
      </c>
      <c r="AE36" s="203">
        <v>185</v>
      </c>
      <c r="AF36" s="202">
        <v>55.15</v>
      </c>
      <c r="AG36" s="202">
        <v>420.25</v>
      </c>
      <c r="AH36" s="202">
        <v>48</v>
      </c>
      <c r="AI36" s="202">
        <v>41.25</v>
      </c>
      <c r="AJ36" s="202">
        <v>48.13</v>
      </c>
    </row>
    <row r="37" spans="1:37" ht="18" customHeight="1" x14ac:dyDescent="0.25">
      <c r="A37" s="264" t="s">
        <v>1294</v>
      </c>
      <c r="B37" s="193"/>
      <c r="C37" s="193"/>
      <c r="D37" s="193"/>
      <c r="E37" s="193"/>
      <c r="F37" s="193"/>
      <c r="G37" s="265"/>
      <c r="H37" s="265"/>
      <c r="I37" s="193"/>
      <c r="J37" s="193"/>
      <c r="K37" s="193"/>
      <c r="L37" s="193"/>
      <c r="M37" s="193"/>
      <c r="N37" s="193"/>
      <c r="O37" s="193"/>
      <c r="P37" s="193"/>
      <c r="Q37" s="193"/>
      <c r="R37" s="193"/>
      <c r="S37" s="193"/>
      <c r="T37" s="193"/>
      <c r="U37" s="193"/>
      <c r="V37" s="193"/>
      <c r="W37" s="193"/>
      <c r="X37" s="193"/>
      <c r="Y37" s="193"/>
      <c r="Z37" s="193"/>
      <c r="AA37" s="193"/>
      <c r="AB37" s="193"/>
      <c r="AC37" s="193"/>
      <c r="AD37" s="193"/>
      <c r="AE37" s="193"/>
      <c r="AF37" s="193"/>
      <c r="AG37" s="193"/>
      <c r="AH37" s="193"/>
      <c r="AI37" s="193"/>
      <c r="AJ37" s="193"/>
    </row>
    <row r="38" spans="1:37" s="179" customFormat="1" ht="25.5" customHeight="1" x14ac:dyDescent="0.25">
      <c r="A38" s="378" t="s">
        <v>1295</v>
      </c>
      <c r="B38" s="385">
        <v>45657</v>
      </c>
      <c r="C38" s="379" t="s">
        <v>322</v>
      </c>
      <c r="D38" s="380" t="s">
        <v>1295</v>
      </c>
      <c r="E38" s="379" t="s">
        <v>1296</v>
      </c>
      <c r="F38" s="378">
        <v>841058008026</v>
      </c>
      <c r="G38" s="378">
        <v>10841058008023</v>
      </c>
      <c r="H38" s="381">
        <v>6.16</v>
      </c>
      <c r="I38" s="381">
        <v>18.48</v>
      </c>
      <c r="J38" s="381">
        <v>73.92</v>
      </c>
      <c r="K38" s="380">
        <v>4</v>
      </c>
      <c r="L38" s="380">
        <v>3</v>
      </c>
      <c r="M38" s="380">
        <v>12</v>
      </c>
      <c r="N38" s="382">
        <v>0.03</v>
      </c>
      <c r="O38" s="382">
        <v>0.22</v>
      </c>
      <c r="P38" s="383">
        <v>1.77</v>
      </c>
      <c r="Q38" s="383">
        <v>3.94</v>
      </c>
      <c r="R38" s="383">
        <v>7.87</v>
      </c>
      <c r="S38" s="383">
        <v>0.1</v>
      </c>
      <c r="T38" s="383">
        <v>0.66</v>
      </c>
      <c r="U38" s="383">
        <v>5.32</v>
      </c>
      <c r="V38" s="383">
        <v>3.94</v>
      </c>
      <c r="W38" s="383">
        <v>7.88</v>
      </c>
      <c r="X38" s="383">
        <v>0.52</v>
      </c>
      <c r="Y38" s="383">
        <v>3.21</v>
      </c>
      <c r="Z38" s="383">
        <v>12.32</v>
      </c>
      <c r="AA38" s="383">
        <v>8.51</v>
      </c>
      <c r="AB38" s="383">
        <v>8.58</v>
      </c>
      <c r="AC38" s="384">
        <v>16</v>
      </c>
      <c r="AD38" s="384">
        <v>5</v>
      </c>
      <c r="AE38" s="384">
        <v>80</v>
      </c>
      <c r="AF38" s="383">
        <v>53.21</v>
      </c>
      <c r="AG38" s="383">
        <v>307.01</v>
      </c>
      <c r="AH38" s="383">
        <v>48</v>
      </c>
      <c r="AI38" s="383">
        <v>40</v>
      </c>
      <c r="AJ38" s="383">
        <v>47.89</v>
      </c>
      <c r="AK38" s="175"/>
    </row>
    <row r="39" spans="1:37" s="179" customFormat="1" ht="25.5" customHeight="1" x14ac:dyDescent="0.25">
      <c r="A39" s="216" t="s">
        <v>1297</v>
      </c>
      <c r="B39" s="177"/>
      <c r="C39" s="177" t="s">
        <v>322</v>
      </c>
      <c r="D39" s="178" t="s">
        <v>1298</v>
      </c>
      <c r="E39" s="177" t="s">
        <v>1299</v>
      </c>
      <c r="F39" s="176">
        <v>841058022633</v>
      </c>
      <c r="G39" s="176">
        <v>10841058022630</v>
      </c>
      <c r="H39" s="200">
        <v>6.16</v>
      </c>
      <c r="I39" s="200">
        <v>18.48</v>
      </c>
      <c r="J39" s="200">
        <v>73.92</v>
      </c>
      <c r="K39" s="183">
        <v>4</v>
      </c>
      <c r="L39" s="183">
        <v>3</v>
      </c>
      <c r="M39" s="183">
        <v>12</v>
      </c>
      <c r="N39" s="201">
        <v>0.03</v>
      </c>
      <c r="O39" s="201">
        <v>0.22</v>
      </c>
      <c r="P39" s="202">
        <v>1.77</v>
      </c>
      <c r="Q39" s="202">
        <v>3.94</v>
      </c>
      <c r="R39" s="202">
        <v>7.87</v>
      </c>
      <c r="S39" s="202">
        <v>0.1</v>
      </c>
      <c r="T39" s="202">
        <v>0.66</v>
      </c>
      <c r="U39" s="202">
        <v>5.32</v>
      </c>
      <c r="V39" s="202">
        <v>3.94</v>
      </c>
      <c r="W39" s="202">
        <v>7.88</v>
      </c>
      <c r="X39" s="202">
        <v>0.52</v>
      </c>
      <c r="Y39" s="202">
        <v>3.21</v>
      </c>
      <c r="Z39" s="202">
        <v>12.32</v>
      </c>
      <c r="AA39" s="202">
        <v>8.51</v>
      </c>
      <c r="AB39" s="202">
        <v>8.58</v>
      </c>
      <c r="AC39" s="203">
        <v>16</v>
      </c>
      <c r="AD39" s="203">
        <v>5</v>
      </c>
      <c r="AE39" s="203">
        <v>80</v>
      </c>
      <c r="AF39" s="202">
        <v>53.21</v>
      </c>
      <c r="AG39" s="202">
        <v>307.01</v>
      </c>
      <c r="AH39" s="202">
        <v>48</v>
      </c>
      <c r="AI39" s="202">
        <v>40</v>
      </c>
      <c r="AJ39" s="202">
        <v>47.89</v>
      </c>
    </row>
    <row r="40" spans="1:37" s="179" customFormat="1" ht="25.5" customHeight="1" x14ac:dyDescent="0.25">
      <c r="A40" s="216" t="s">
        <v>1300</v>
      </c>
      <c r="B40" s="177"/>
      <c r="C40" s="177" t="s">
        <v>322</v>
      </c>
      <c r="D40" s="178" t="s">
        <v>1301</v>
      </c>
      <c r="E40" s="177" t="s">
        <v>1302</v>
      </c>
      <c r="F40" s="176">
        <v>841058022657</v>
      </c>
      <c r="G40" s="176">
        <v>10841058022654</v>
      </c>
      <c r="H40" s="200">
        <v>6.16</v>
      </c>
      <c r="I40" s="200">
        <v>18.48</v>
      </c>
      <c r="J40" s="200">
        <v>73.92</v>
      </c>
      <c r="K40" s="183">
        <v>4</v>
      </c>
      <c r="L40" s="183">
        <v>3</v>
      </c>
      <c r="M40" s="183">
        <v>12</v>
      </c>
      <c r="N40" s="201">
        <v>0.03</v>
      </c>
      <c r="O40" s="201">
        <v>0.22</v>
      </c>
      <c r="P40" s="202">
        <v>1.77</v>
      </c>
      <c r="Q40" s="202">
        <v>3.94</v>
      </c>
      <c r="R40" s="202">
        <v>7.87</v>
      </c>
      <c r="S40" s="202">
        <v>0.1</v>
      </c>
      <c r="T40" s="202">
        <v>0.66</v>
      </c>
      <c r="U40" s="202">
        <v>5.32</v>
      </c>
      <c r="V40" s="202">
        <v>3.94</v>
      </c>
      <c r="W40" s="202">
        <v>7.88</v>
      </c>
      <c r="X40" s="202">
        <v>0.52</v>
      </c>
      <c r="Y40" s="202">
        <v>3.21</v>
      </c>
      <c r="Z40" s="202">
        <v>12.32</v>
      </c>
      <c r="AA40" s="202">
        <v>8.51</v>
      </c>
      <c r="AB40" s="202">
        <v>8.58</v>
      </c>
      <c r="AC40" s="203">
        <v>16</v>
      </c>
      <c r="AD40" s="203">
        <v>5</v>
      </c>
      <c r="AE40" s="203">
        <v>80</v>
      </c>
      <c r="AF40" s="202">
        <v>53.21</v>
      </c>
      <c r="AG40" s="202">
        <v>307.01</v>
      </c>
      <c r="AH40" s="202">
        <v>48</v>
      </c>
      <c r="AI40" s="202">
        <v>40</v>
      </c>
      <c r="AJ40" s="202">
        <v>47.89</v>
      </c>
    </row>
    <row r="41" spans="1:37" s="179" customFormat="1" ht="25.5" customHeight="1" x14ac:dyDescent="0.25">
      <c r="A41" s="216" t="s">
        <v>1303</v>
      </c>
      <c r="B41" s="177"/>
      <c r="C41" s="177" t="s">
        <v>322</v>
      </c>
      <c r="D41" s="178" t="s">
        <v>1304</v>
      </c>
      <c r="E41" s="177" t="s">
        <v>1305</v>
      </c>
      <c r="F41" s="176">
        <v>841058022664</v>
      </c>
      <c r="G41" s="176">
        <v>10841058022661</v>
      </c>
      <c r="H41" s="200">
        <v>6.16</v>
      </c>
      <c r="I41" s="200">
        <v>18.48</v>
      </c>
      <c r="J41" s="200">
        <v>73.92</v>
      </c>
      <c r="K41" s="183">
        <v>4</v>
      </c>
      <c r="L41" s="183">
        <v>3</v>
      </c>
      <c r="M41" s="183">
        <v>12</v>
      </c>
      <c r="N41" s="201">
        <v>0.03</v>
      </c>
      <c r="O41" s="201">
        <v>0.22</v>
      </c>
      <c r="P41" s="202">
        <v>1.77</v>
      </c>
      <c r="Q41" s="202">
        <v>3.94</v>
      </c>
      <c r="R41" s="202">
        <v>7.87</v>
      </c>
      <c r="S41" s="202">
        <v>0.1</v>
      </c>
      <c r="T41" s="202">
        <v>0.66</v>
      </c>
      <c r="U41" s="202">
        <v>5.32</v>
      </c>
      <c r="V41" s="202">
        <v>3.94</v>
      </c>
      <c r="W41" s="202">
        <v>7.88</v>
      </c>
      <c r="X41" s="202">
        <v>0.52</v>
      </c>
      <c r="Y41" s="202">
        <v>3.21</v>
      </c>
      <c r="Z41" s="202">
        <v>12.32</v>
      </c>
      <c r="AA41" s="202">
        <v>8.51</v>
      </c>
      <c r="AB41" s="202">
        <v>8.58</v>
      </c>
      <c r="AC41" s="203">
        <v>16</v>
      </c>
      <c r="AD41" s="203">
        <v>5</v>
      </c>
      <c r="AE41" s="203">
        <v>80</v>
      </c>
      <c r="AF41" s="202">
        <v>53.21</v>
      </c>
      <c r="AG41" s="202">
        <v>307.01</v>
      </c>
      <c r="AH41" s="202">
        <v>48</v>
      </c>
      <c r="AI41" s="202">
        <v>40</v>
      </c>
      <c r="AJ41" s="202">
        <v>47.89</v>
      </c>
    </row>
    <row r="42" spans="1:37" s="179" customFormat="1" ht="25.5" customHeight="1" x14ac:dyDescent="0.25">
      <c r="A42" s="216" t="s">
        <v>1306</v>
      </c>
      <c r="B42" s="177"/>
      <c r="C42" s="177" t="s">
        <v>322</v>
      </c>
      <c r="D42" s="178" t="s">
        <v>1307</v>
      </c>
      <c r="E42" s="177" t="s">
        <v>1308</v>
      </c>
      <c r="F42" s="176">
        <v>841058046189</v>
      </c>
      <c r="G42" s="176">
        <v>10841058046186</v>
      </c>
      <c r="H42" s="200">
        <v>6.16</v>
      </c>
      <c r="I42" s="200">
        <v>18.48</v>
      </c>
      <c r="J42" s="200">
        <v>73.92</v>
      </c>
      <c r="K42" s="183">
        <v>4</v>
      </c>
      <c r="L42" s="183">
        <v>3</v>
      </c>
      <c r="M42" s="183">
        <v>12</v>
      </c>
      <c r="N42" s="201">
        <v>0.03</v>
      </c>
      <c r="O42" s="201">
        <v>0.21</v>
      </c>
      <c r="P42" s="202">
        <v>1.78</v>
      </c>
      <c r="Q42" s="202">
        <v>4</v>
      </c>
      <c r="R42" s="202">
        <v>8</v>
      </c>
      <c r="S42" s="202">
        <v>0.1</v>
      </c>
      <c r="T42" s="202">
        <v>0.64</v>
      </c>
      <c r="U42" s="202">
        <v>5.34</v>
      </c>
      <c r="V42" s="202">
        <v>4</v>
      </c>
      <c r="W42" s="202">
        <v>8</v>
      </c>
      <c r="X42" s="202">
        <v>0.52</v>
      </c>
      <c r="Y42" s="202">
        <v>3.12</v>
      </c>
      <c r="Z42" s="202">
        <v>12.31</v>
      </c>
      <c r="AA42" s="202">
        <v>8.5</v>
      </c>
      <c r="AB42" s="202">
        <v>8.56</v>
      </c>
      <c r="AC42" s="203">
        <v>16</v>
      </c>
      <c r="AD42" s="203">
        <v>5</v>
      </c>
      <c r="AE42" s="203">
        <v>80</v>
      </c>
      <c r="AF42" s="202">
        <v>53.13</v>
      </c>
      <c r="AG42" s="202">
        <v>299.20999999999998</v>
      </c>
      <c r="AH42" s="202">
        <v>48</v>
      </c>
      <c r="AI42" s="202">
        <v>40</v>
      </c>
      <c r="AJ42" s="202">
        <v>47.81</v>
      </c>
    </row>
    <row r="43" spans="1:37" ht="25.5" customHeight="1" x14ac:dyDescent="0.25">
      <c r="A43" s="199" t="s">
        <v>1309</v>
      </c>
      <c r="B43" s="181"/>
      <c r="C43" s="182" t="s">
        <v>92</v>
      </c>
      <c r="D43" s="183" t="s">
        <v>1310</v>
      </c>
      <c r="E43" s="204" t="s">
        <v>1311</v>
      </c>
      <c r="F43" s="180">
        <v>841058046073</v>
      </c>
      <c r="G43" s="180">
        <v>10841058046070</v>
      </c>
      <c r="H43" s="200">
        <v>6.16</v>
      </c>
      <c r="I43" s="200">
        <v>36.96</v>
      </c>
      <c r="J43" s="200">
        <v>221.76</v>
      </c>
      <c r="K43" s="183">
        <v>6</v>
      </c>
      <c r="L43" s="183">
        <v>6</v>
      </c>
      <c r="M43" s="183">
        <v>36</v>
      </c>
      <c r="N43" s="201">
        <v>0.03</v>
      </c>
      <c r="O43" s="201">
        <v>0.19</v>
      </c>
      <c r="P43" s="202">
        <v>0.88</v>
      </c>
      <c r="Q43" s="202">
        <v>5.5</v>
      </c>
      <c r="R43" s="202">
        <v>9.25</v>
      </c>
      <c r="S43" s="202">
        <v>0.16</v>
      </c>
      <c r="T43" s="202">
        <v>1.1399999999999999</v>
      </c>
      <c r="U43" s="202">
        <v>5.25</v>
      </c>
      <c r="V43" s="202">
        <v>5.5</v>
      </c>
      <c r="W43" s="202">
        <v>9.25</v>
      </c>
      <c r="X43" s="202">
        <v>0.77</v>
      </c>
      <c r="Y43" s="202">
        <v>7.6</v>
      </c>
      <c r="Z43" s="202">
        <v>16.309999999999999</v>
      </c>
      <c r="AA43" s="202">
        <v>9.69</v>
      </c>
      <c r="AB43" s="202">
        <v>8.44</v>
      </c>
      <c r="AC43" s="203">
        <v>12</v>
      </c>
      <c r="AD43" s="203">
        <v>5</v>
      </c>
      <c r="AE43" s="203">
        <v>60</v>
      </c>
      <c r="AF43" s="202">
        <v>53.46</v>
      </c>
      <c r="AG43" s="202">
        <v>505.83</v>
      </c>
      <c r="AH43" s="202">
        <v>48.94</v>
      </c>
      <c r="AI43" s="202">
        <v>40</v>
      </c>
      <c r="AJ43" s="202">
        <v>47.19</v>
      </c>
    </row>
    <row r="44" spans="1:37" ht="18" customHeight="1" x14ac:dyDescent="0.25">
      <c r="A44" s="264" t="s">
        <v>1312</v>
      </c>
      <c r="B44" s="193"/>
      <c r="C44" s="193"/>
      <c r="D44" s="193"/>
      <c r="E44" s="193"/>
      <c r="F44" s="193"/>
      <c r="G44" s="265"/>
      <c r="H44" s="265"/>
      <c r="I44" s="193"/>
      <c r="J44" s="193"/>
      <c r="K44" s="193"/>
      <c r="L44" s="193"/>
      <c r="M44" s="193"/>
      <c r="N44" s="193"/>
      <c r="O44" s="193"/>
      <c r="P44" s="193"/>
      <c r="Q44" s="193"/>
      <c r="R44" s="193"/>
      <c r="S44" s="193"/>
      <c r="T44" s="193"/>
      <c r="U44" s="193"/>
      <c r="V44" s="193"/>
      <c r="W44" s="193"/>
      <c r="X44" s="193"/>
      <c r="Y44" s="193"/>
      <c r="Z44" s="193"/>
      <c r="AA44" s="193"/>
      <c r="AB44" s="193"/>
      <c r="AC44" s="193"/>
      <c r="AD44" s="193"/>
      <c r="AE44" s="193"/>
      <c r="AF44" s="193"/>
      <c r="AG44" s="193"/>
      <c r="AH44" s="193"/>
      <c r="AI44" s="193"/>
      <c r="AJ44" s="193"/>
    </row>
    <row r="45" spans="1:37" s="179" customFormat="1" ht="25.5" customHeight="1" x14ac:dyDescent="0.25">
      <c r="A45" s="216" t="s">
        <v>1313</v>
      </c>
      <c r="B45" s="177"/>
      <c r="C45" s="177" t="s">
        <v>92</v>
      </c>
      <c r="D45" s="178" t="s">
        <v>1313</v>
      </c>
      <c r="E45" s="177" t="s">
        <v>1314</v>
      </c>
      <c r="F45" s="176">
        <v>841058011682</v>
      </c>
      <c r="G45" s="176">
        <v>10841058011689</v>
      </c>
      <c r="H45" s="200">
        <v>8.64</v>
      </c>
      <c r="I45" s="200">
        <v>25.92</v>
      </c>
      <c r="J45" s="200">
        <v>103.68</v>
      </c>
      <c r="K45" s="183">
        <v>4</v>
      </c>
      <c r="L45" s="183">
        <v>3</v>
      </c>
      <c r="M45" s="183">
        <v>12</v>
      </c>
      <c r="N45" s="201">
        <v>0.02</v>
      </c>
      <c r="O45" s="201">
        <v>0.21</v>
      </c>
      <c r="P45" s="202">
        <v>1.42</v>
      </c>
      <c r="Q45" s="202">
        <v>3.54</v>
      </c>
      <c r="R45" s="202">
        <v>7.71</v>
      </c>
      <c r="S45" s="202">
        <v>7.0000000000000007E-2</v>
      </c>
      <c r="T45" s="202">
        <v>0.64</v>
      </c>
      <c r="U45" s="202">
        <v>4.26</v>
      </c>
      <c r="V45" s="202">
        <v>3.55</v>
      </c>
      <c r="W45" s="202">
        <v>7.72</v>
      </c>
      <c r="X45" s="202">
        <v>0.37</v>
      </c>
      <c r="Y45" s="202">
        <v>3.02</v>
      </c>
      <c r="Z45" s="202">
        <v>9.57</v>
      </c>
      <c r="AA45" s="202">
        <v>7.82</v>
      </c>
      <c r="AB45" s="202">
        <v>8.64</v>
      </c>
      <c r="AC45" s="203">
        <v>26</v>
      </c>
      <c r="AD45" s="203">
        <v>5</v>
      </c>
      <c r="AE45" s="203">
        <v>130</v>
      </c>
      <c r="AF45" s="202">
        <v>54.64</v>
      </c>
      <c r="AG45" s="202">
        <v>442.2</v>
      </c>
      <c r="AH45" s="202">
        <v>48</v>
      </c>
      <c r="AI45" s="202">
        <v>40.81</v>
      </c>
      <c r="AJ45" s="202">
        <v>48.2</v>
      </c>
    </row>
    <row r="46" spans="1:37" ht="18" customHeight="1" x14ac:dyDescent="0.25">
      <c r="A46" s="264" t="s">
        <v>779</v>
      </c>
      <c r="B46" s="193"/>
      <c r="C46" s="193"/>
      <c r="D46" s="193"/>
      <c r="E46" s="193"/>
      <c r="F46" s="193"/>
      <c r="G46" s="265"/>
      <c r="H46" s="265"/>
      <c r="I46" s="193"/>
      <c r="J46" s="193"/>
      <c r="K46" s="193"/>
      <c r="L46" s="193"/>
      <c r="M46" s="193"/>
      <c r="N46" s="193"/>
      <c r="O46" s="193"/>
      <c r="P46" s="193"/>
      <c r="Q46" s="193"/>
      <c r="R46" s="193"/>
      <c r="S46" s="193"/>
      <c r="T46" s="193"/>
      <c r="U46" s="193"/>
      <c r="V46" s="193"/>
      <c r="W46" s="193"/>
      <c r="X46" s="193"/>
      <c r="Y46" s="193"/>
      <c r="Z46" s="193"/>
      <c r="AA46" s="193"/>
      <c r="AB46" s="193"/>
      <c r="AC46" s="193"/>
      <c r="AD46" s="193"/>
      <c r="AE46" s="193"/>
      <c r="AF46" s="193"/>
      <c r="AG46" s="193"/>
      <c r="AH46" s="193"/>
      <c r="AI46" s="193"/>
      <c r="AJ46" s="193"/>
    </row>
    <row r="47" spans="1:37" s="179" customFormat="1" ht="25.5" customHeight="1" x14ac:dyDescent="0.25">
      <c r="A47" s="216" t="s">
        <v>1315</v>
      </c>
      <c r="B47" s="177"/>
      <c r="C47" s="177" t="s">
        <v>92</v>
      </c>
      <c r="D47" s="178" t="s">
        <v>1316</v>
      </c>
      <c r="E47" s="177" t="s">
        <v>1317</v>
      </c>
      <c r="F47" s="176">
        <v>841058046110</v>
      </c>
      <c r="G47" s="176">
        <v>10841058046117</v>
      </c>
      <c r="H47" s="200">
        <v>0.85</v>
      </c>
      <c r="I47" s="200">
        <v>0</v>
      </c>
      <c r="J47" s="200">
        <v>30.6</v>
      </c>
      <c r="K47" s="183">
        <v>0</v>
      </c>
      <c r="L47" s="183">
        <v>0</v>
      </c>
      <c r="M47" s="183">
        <v>36</v>
      </c>
      <c r="N47" s="201">
        <v>0.01</v>
      </c>
      <c r="O47" s="201">
        <v>0.03</v>
      </c>
      <c r="P47" s="202">
        <v>0.88</v>
      </c>
      <c r="Q47" s="202">
        <v>2.57</v>
      </c>
      <c r="R47" s="202">
        <v>6.87</v>
      </c>
      <c r="S47" s="202">
        <v>0</v>
      </c>
      <c r="T47" s="202">
        <v>0</v>
      </c>
      <c r="U47" s="202">
        <v>0</v>
      </c>
      <c r="V47" s="202">
        <v>0</v>
      </c>
      <c r="W47" s="202">
        <v>0</v>
      </c>
      <c r="X47" s="202">
        <v>0.26</v>
      </c>
      <c r="Y47" s="202">
        <v>1.4</v>
      </c>
      <c r="Z47" s="202">
        <v>8.31</v>
      </c>
      <c r="AA47" s="202">
        <v>6.31</v>
      </c>
      <c r="AB47" s="202">
        <v>8.5</v>
      </c>
      <c r="AC47" s="203">
        <v>36</v>
      </c>
      <c r="AD47" s="203">
        <v>5</v>
      </c>
      <c r="AE47" s="203">
        <v>180</v>
      </c>
      <c r="AF47" s="202">
        <v>52.78</v>
      </c>
      <c r="AG47" s="202">
        <v>327.78</v>
      </c>
      <c r="AH47" s="202">
        <v>48</v>
      </c>
      <c r="AI47" s="202">
        <v>40</v>
      </c>
      <c r="AJ47" s="202">
        <v>47.5</v>
      </c>
    </row>
    <row r="48" spans="1:37" s="179" customFormat="1" ht="25.5" customHeight="1" x14ac:dyDescent="0.25">
      <c r="A48" s="216" t="s">
        <v>1318</v>
      </c>
      <c r="B48" s="177"/>
      <c r="C48" s="177" t="s">
        <v>92</v>
      </c>
      <c r="D48" s="178" t="s">
        <v>1319</v>
      </c>
      <c r="E48" s="177" t="s">
        <v>1320</v>
      </c>
      <c r="F48" s="176">
        <v>841058048015</v>
      </c>
      <c r="G48" s="176">
        <v>10841058048012</v>
      </c>
      <c r="H48" s="200">
        <v>0.85</v>
      </c>
      <c r="I48" s="200">
        <v>0</v>
      </c>
      <c r="J48" s="200">
        <v>30.6</v>
      </c>
      <c r="K48" s="183">
        <v>0</v>
      </c>
      <c r="L48" s="183">
        <v>0</v>
      </c>
      <c r="M48" s="183">
        <v>36</v>
      </c>
      <c r="N48" s="201">
        <v>0.01</v>
      </c>
      <c r="O48" s="201">
        <v>0.03</v>
      </c>
      <c r="P48" s="202">
        <v>0.88</v>
      </c>
      <c r="Q48" s="202">
        <v>2.66</v>
      </c>
      <c r="R48" s="202">
        <v>6.88</v>
      </c>
      <c r="S48" s="202">
        <v>0</v>
      </c>
      <c r="T48" s="202">
        <v>0</v>
      </c>
      <c r="U48" s="202">
        <v>0</v>
      </c>
      <c r="V48" s="202">
        <v>0</v>
      </c>
      <c r="W48" s="202">
        <v>0</v>
      </c>
      <c r="X48" s="202">
        <v>0.26</v>
      </c>
      <c r="Y48" s="202">
        <v>1.42</v>
      </c>
      <c r="Z48" s="202">
        <v>8.31</v>
      </c>
      <c r="AA48" s="202">
        <v>6.31</v>
      </c>
      <c r="AB48" s="202">
        <v>8.5</v>
      </c>
      <c r="AC48" s="203">
        <v>36</v>
      </c>
      <c r="AD48" s="203">
        <v>5</v>
      </c>
      <c r="AE48" s="203">
        <v>180</v>
      </c>
      <c r="AF48" s="202">
        <v>52.78</v>
      </c>
      <c r="AG48" s="202">
        <v>295.56</v>
      </c>
      <c r="AH48" s="202">
        <v>48</v>
      </c>
      <c r="AI48" s="202">
        <v>40</v>
      </c>
      <c r="AJ48" s="202">
        <v>47.5</v>
      </c>
    </row>
    <row r="49" spans="1:37" s="179" customFormat="1" ht="25.5" customHeight="1" x14ac:dyDescent="0.25">
      <c r="A49" s="378" t="s">
        <v>1250</v>
      </c>
      <c r="B49" s="385">
        <v>45657</v>
      </c>
      <c r="C49" s="379" t="s">
        <v>92</v>
      </c>
      <c r="D49" s="380" t="s">
        <v>1251</v>
      </c>
      <c r="E49" s="379" t="s">
        <v>1252</v>
      </c>
      <c r="F49" s="378">
        <v>841058021278</v>
      </c>
      <c r="G49" s="378">
        <v>10841058105333</v>
      </c>
      <c r="H49" s="381">
        <v>1.25</v>
      </c>
      <c r="I49" s="381">
        <v>0</v>
      </c>
      <c r="J49" s="381">
        <v>15</v>
      </c>
      <c r="K49" s="380">
        <v>0</v>
      </c>
      <c r="L49" s="380">
        <v>0</v>
      </c>
      <c r="M49" s="380">
        <v>12</v>
      </c>
      <c r="N49" s="382">
        <v>0.01</v>
      </c>
      <c r="O49" s="382">
        <v>0.05</v>
      </c>
      <c r="P49" s="383">
        <v>0.98</v>
      </c>
      <c r="Q49" s="383">
        <v>2.64</v>
      </c>
      <c r="R49" s="383">
        <v>7.31</v>
      </c>
      <c r="S49" s="383">
        <v>0</v>
      </c>
      <c r="T49" s="383">
        <v>0</v>
      </c>
      <c r="U49" s="383">
        <v>0</v>
      </c>
      <c r="V49" s="383">
        <v>0</v>
      </c>
      <c r="W49" s="383">
        <v>0</v>
      </c>
      <c r="X49" s="383">
        <v>0.17</v>
      </c>
      <c r="Y49" s="383">
        <v>0.77</v>
      </c>
      <c r="Z49" s="383">
        <v>7.87</v>
      </c>
      <c r="AA49" s="383">
        <v>6.22</v>
      </c>
      <c r="AB49" s="383">
        <v>5.91</v>
      </c>
      <c r="AC49" s="384">
        <v>37</v>
      </c>
      <c r="AD49" s="384">
        <v>7</v>
      </c>
      <c r="AE49" s="384">
        <v>259</v>
      </c>
      <c r="AF49" s="383">
        <v>51.49</v>
      </c>
      <c r="AG49" s="383">
        <v>248.84</v>
      </c>
      <c r="AH49" s="383">
        <v>48</v>
      </c>
      <c r="AI49" s="383">
        <v>40</v>
      </c>
      <c r="AJ49" s="383">
        <v>46.34</v>
      </c>
      <c r="AK49" s="175"/>
    </row>
    <row r="50" spans="1:37" s="366" customFormat="1" ht="25.5" customHeight="1" x14ac:dyDescent="0.25">
      <c r="A50" s="358" t="s">
        <v>1253</v>
      </c>
      <c r="B50" s="367">
        <v>45611</v>
      </c>
      <c r="C50" s="359"/>
      <c r="D50" s="360" t="s">
        <v>1253</v>
      </c>
      <c r="E50" s="360" t="s">
        <v>1254</v>
      </c>
      <c r="F50" s="361">
        <v>841058021780</v>
      </c>
      <c r="G50" s="361">
        <v>10841058021787</v>
      </c>
      <c r="H50" s="362">
        <v>1.25</v>
      </c>
      <c r="I50" s="362">
        <v>0</v>
      </c>
      <c r="J50" s="362">
        <v>15</v>
      </c>
      <c r="K50" s="360">
        <v>0</v>
      </c>
      <c r="L50" s="360">
        <v>1</v>
      </c>
      <c r="M50" s="360">
        <v>12</v>
      </c>
      <c r="N50" s="363">
        <f>P50*Q50*R50/(12^3)</f>
        <v>1.0986904879722563E-2</v>
      </c>
      <c r="O50" s="363">
        <f>CONVERT(10.65,"g","lbm")</f>
        <v>2.3479230922689463E-2</v>
      </c>
      <c r="P50" s="364">
        <f>2.5/2.54</f>
        <v>0.98425196850393704</v>
      </c>
      <c r="Q50" s="364">
        <f>6.7/2.54</f>
        <v>2.6377952755905514</v>
      </c>
      <c r="R50" s="364">
        <f>18.574/2.54</f>
        <v>7.3125984251968505</v>
      </c>
      <c r="S50" s="364"/>
      <c r="T50" s="364"/>
      <c r="U50" s="364"/>
      <c r="V50" s="364"/>
      <c r="W50" s="364"/>
      <c r="X50" s="364">
        <f>Z50*AA50*AB50/(12^3)</f>
        <v>0.16739152025985593</v>
      </c>
      <c r="Y50" s="364">
        <v>0.54</v>
      </c>
      <c r="Z50" s="364">
        <f>20/2.54</f>
        <v>7.8740157480314963</v>
      </c>
      <c r="AA50" s="364">
        <f>15.8/2.54</f>
        <v>6.2204724409448824</v>
      </c>
      <c r="AB50" s="364">
        <f>15/2.54</f>
        <v>5.9055118110236222</v>
      </c>
      <c r="AC50" s="365">
        <v>37</v>
      </c>
      <c r="AD50" s="365">
        <v>7</v>
      </c>
      <c r="AE50" s="365">
        <f>AC50*AD50</f>
        <v>259</v>
      </c>
      <c r="AF50" s="364">
        <f>AH50*AI50*AJ50/(12^3)</f>
        <v>51.487314085739278</v>
      </c>
      <c r="AG50" s="364">
        <v>149.59</v>
      </c>
      <c r="AH50" s="364">
        <f>121.92/2.54</f>
        <v>48</v>
      </c>
      <c r="AI50" s="364">
        <f>101.6/2.54</f>
        <v>40</v>
      </c>
      <c r="AJ50" s="364">
        <f>117.7/2.54</f>
        <v>46.338582677165356</v>
      </c>
    </row>
    <row r="51" spans="1:37" ht="14.25" customHeight="1" x14ac:dyDescent="0.25">
      <c r="B51" s="187"/>
      <c r="C51" s="187"/>
    </row>
    <row r="52" spans="1:37" ht="14.25" customHeight="1" x14ac:dyDescent="0.25">
      <c r="B52" s="187"/>
      <c r="C52" s="187"/>
    </row>
    <row r="53" spans="1:37" ht="14.25" customHeight="1" x14ac:dyDescent="0.25">
      <c r="B53" s="186"/>
      <c r="C53" s="186"/>
    </row>
    <row r="54" spans="1:37" ht="14.25" customHeight="1" x14ac:dyDescent="0.25">
      <c r="B54" s="186"/>
      <c r="C54" s="186"/>
    </row>
    <row r="55" spans="1:37" ht="14.25" customHeight="1" x14ac:dyDescent="0.25">
      <c r="B55" s="187"/>
      <c r="C55" s="187"/>
    </row>
    <row r="56" spans="1:37" ht="14.25" customHeight="1" x14ac:dyDescent="0.25">
      <c r="B56" s="187"/>
      <c r="C56" s="187"/>
    </row>
    <row r="57" spans="1:37" ht="14.25" customHeight="1" x14ac:dyDescent="0.25">
      <c r="B57" s="187"/>
      <c r="C57" s="187"/>
    </row>
    <row r="58" spans="1:37" ht="14.25" customHeight="1" x14ac:dyDescent="0.25">
      <c r="B58" s="187"/>
      <c r="C58" s="187"/>
    </row>
    <row r="59" spans="1:37" ht="14.25" customHeight="1" x14ac:dyDescent="0.25">
      <c r="B59" s="187"/>
      <c r="C59" s="187"/>
    </row>
    <row r="60" spans="1:37" ht="14.25" customHeight="1" x14ac:dyDescent="0.25">
      <c r="B60" s="187"/>
      <c r="C60" s="187"/>
    </row>
    <row r="61" spans="1:37" ht="14.25" customHeight="1" x14ac:dyDescent="0.25">
      <c r="B61" s="187"/>
      <c r="C61" s="187"/>
    </row>
    <row r="62" spans="1:37" ht="14.25" customHeight="1" x14ac:dyDescent="0.25">
      <c r="B62" s="187"/>
      <c r="C62" s="187"/>
    </row>
    <row r="63" spans="1:37" ht="14.25" customHeight="1" x14ac:dyDescent="0.25">
      <c r="B63" s="187"/>
      <c r="C63" s="187"/>
    </row>
    <row r="64" spans="1:37" ht="14.25" customHeight="1" x14ac:dyDescent="0.25">
      <c r="B64" s="187"/>
      <c r="C64" s="187"/>
    </row>
    <row r="65" spans="2:3" ht="14.25" customHeight="1" x14ac:dyDescent="0.25">
      <c r="B65" s="187"/>
      <c r="C65" s="187"/>
    </row>
    <row r="66" spans="2:3" ht="14.25" customHeight="1" x14ac:dyDescent="0.25">
      <c r="B66" s="187"/>
      <c r="C66" s="187"/>
    </row>
    <row r="67" spans="2:3" ht="14.25" customHeight="1" x14ac:dyDescent="0.25">
      <c r="B67" s="187"/>
      <c r="C67" s="187"/>
    </row>
    <row r="68" spans="2:3" ht="14.25" customHeight="1" x14ac:dyDescent="0.25">
      <c r="B68" s="186"/>
      <c r="C68" s="186"/>
    </row>
    <row r="69" spans="2:3" ht="14.25" customHeight="1" x14ac:dyDescent="0.25">
      <c r="B69" s="186"/>
      <c r="C69" s="186"/>
    </row>
    <row r="70" spans="2:3" ht="14.25" customHeight="1" x14ac:dyDescent="0.25">
      <c r="B70" s="186"/>
      <c r="C70" s="186"/>
    </row>
    <row r="71" spans="2:3" ht="14.25" customHeight="1" x14ac:dyDescent="0.25">
      <c r="B71" s="186"/>
      <c r="C71" s="186"/>
    </row>
    <row r="72" spans="2:3" ht="14.25" customHeight="1" x14ac:dyDescent="0.25">
      <c r="B72" s="186"/>
      <c r="C72" s="186"/>
    </row>
    <row r="73" spans="2:3" ht="14.25" customHeight="1" x14ac:dyDescent="0.25">
      <c r="B73" s="186"/>
      <c r="C73" s="186"/>
    </row>
    <row r="74" spans="2:3" ht="14.25" customHeight="1" x14ac:dyDescent="0.25">
      <c r="B74" s="186"/>
      <c r="C74" s="186"/>
    </row>
  </sheetData>
  <mergeCells count="4">
    <mergeCell ref="N6:R6"/>
    <mergeCell ref="S6:W6"/>
    <mergeCell ref="X6:AE6"/>
    <mergeCell ref="AF6:AJ6"/>
  </mergeCells>
  <hyperlinks>
    <hyperlink ref="P3" r:id="rId1" xr:uid="{D618AA88-80CD-40A3-A02E-6308263BD339}"/>
  </hyperlinks>
  <pageMargins left="0.7" right="0.7" top="0.75" bottom="0.75" header="0.3" footer="0.3"/>
  <pageSetup paperSize="17" scale="31" fitToHeight="0" orientation="landscape" r:id="rId2"/>
  <rowBreaks count="1" manualBreakCount="1">
    <brk id="36" max="32" man="1"/>
  </rowBreaks>
  <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89555D-E86A-4D5C-AF4D-AA9ADC8CFB07}">
  <sheetPr>
    <pageSetUpPr fitToPage="1"/>
  </sheetPr>
  <dimension ref="A1:AL15"/>
  <sheetViews>
    <sheetView showGridLines="0" zoomScaleNormal="100" workbookViewId="0">
      <pane ySplit="7" topLeftCell="A8" activePane="bottomLeft" state="frozen"/>
      <selection pane="bottomLeft" activeCell="T2" sqref="T2:Y3"/>
    </sheetView>
  </sheetViews>
  <sheetFormatPr defaultColWidth="9.140625" defaultRowHeight="14.25" customHeight="1" x14ac:dyDescent="0.25"/>
  <cols>
    <col min="1" max="1" width="14.7109375" style="166" customWidth="1"/>
    <col min="2" max="2" width="14.5703125" style="166" customWidth="1"/>
    <col min="3" max="3" width="13.42578125" style="166" customWidth="1"/>
    <col min="4" max="4" width="10.28515625" style="166" customWidth="1"/>
    <col min="5" max="5" width="12.85546875" style="229" hidden="1" customWidth="1"/>
    <col min="6" max="6" width="40.42578125" style="166" customWidth="1"/>
    <col min="7" max="7" width="15.7109375" style="166" bestFit="1" customWidth="1"/>
    <col min="8" max="8" width="17.85546875" style="166" bestFit="1" customWidth="1"/>
    <col min="9" max="9" width="7.42578125" style="166" customWidth="1"/>
    <col min="10" max="10" width="10" style="166" bestFit="1" customWidth="1"/>
    <col min="11" max="11" width="8.140625" style="166" bestFit="1" customWidth="1"/>
    <col min="12" max="37" width="7.42578125" style="166" customWidth="1"/>
    <col min="38" max="38" width="3" style="166" customWidth="1"/>
    <col min="39" max="40" width="9.140625" style="166"/>
    <col min="41" max="41" width="13.140625" style="166" bestFit="1" customWidth="1"/>
    <col min="42" max="16384" width="9.140625" style="166"/>
  </cols>
  <sheetData>
    <row r="1" spans="1:38" s="188" customFormat="1" ht="12.75" x14ac:dyDescent="0.2">
      <c r="S1" s="190"/>
      <c r="W1" s="190"/>
      <c r="AB1" s="190"/>
    </row>
    <row r="2" spans="1:38" s="188" customFormat="1" ht="28.5" x14ac:dyDescent="0.25">
      <c r="H2" s="220" t="s">
        <v>59</v>
      </c>
      <c r="M2" s="168"/>
      <c r="T2" s="1" t="s">
        <v>58</v>
      </c>
      <c r="U2" s="1"/>
      <c r="V2" s="1"/>
      <c r="W2" s="4"/>
      <c r="X2" s="1"/>
      <c r="Y2" s="1"/>
    </row>
    <row r="3" spans="1:38" s="188" customFormat="1" ht="23.25" x14ac:dyDescent="0.25">
      <c r="H3" s="221" t="s">
        <v>1321</v>
      </c>
      <c r="M3" s="168"/>
      <c r="T3" s="493" t="s">
        <v>60</v>
      </c>
      <c r="U3" s="1"/>
      <c r="V3" s="1"/>
      <c r="W3" s="1"/>
      <c r="X3" s="1"/>
      <c r="Y3" s="1"/>
    </row>
    <row r="4" spans="1:38" s="188" customFormat="1" ht="20.25" x14ac:dyDescent="0.2">
      <c r="H4" s="8" t="s">
        <v>62</v>
      </c>
    </row>
    <row r="5" spans="1:38" s="188" customFormat="1" ht="12.75" x14ac:dyDescent="0.2">
      <c r="B5" s="190"/>
      <c r="C5" s="190"/>
    </row>
    <row r="6" spans="1:38" s="188" customFormat="1" ht="15" customHeight="1" x14ac:dyDescent="0.2">
      <c r="A6" s="222"/>
      <c r="B6" s="222"/>
      <c r="C6" s="222"/>
      <c r="D6" s="222"/>
      <c r="E6" s="222"/>
      <c r="F6" s="223"/>
      <c r="G6" s="224"/>
      <c r="H6" s="224"/>
      <c r="I6" s="225"/>
      <c r="J6" s="256" t="s">
        <v>63</v>
      </c>
      <c r="K6" s="226"/>
      <c r="L6" s="225"/>
      <c r="M6" s="256" t="s">
        <v>64</v>
      </c>
      <c r="N6" s="226"/>
      <c r="O6" s="552" t="s">
        <v>65</v>
      </c>
      <c r="P6" s="553"/>
      <c r="Q6" s="553"/>
      <c r="R6" s="553"/>
      <c r="S6" s="553"/>
      <c r="T6" s="553" t="s">
        <v>66</v>
      </c>
      <c r="U6" s="553"/>
      <c r="V6" s="553"/>
      <c r="W6" s="553"/>
      <c r="X6" s="553"/>
      <c r="Y6" s="553" t="s">
        <v>67</v>
      </c>
      <c r="Z6" s="553"/>
      <c r="AA6" s="553"/>
      <c r="AB6" s="553"/>
      <c r="AC6" s="553"/>
      <c r="AD6" s="553"/>
      <c r="AE6" s="553"/>
      <c r="AF6" s="554"/>
      <c r="AG6" s="552" t="s">
        <v>68</v>
      </c>
      <c r="AH6" s="553"/>
      <c r="AI6" s="553"/>
      <c r="AJ6" s="553"/>
      <c r="AK6" s="553"/>
      <c r="AL6" s="190"/>
    </row>
    <row r="7" spans="1:38" s="188" customFormat="1" ht="51" x14ac:dyDescent="0.2">
      <c r="A7" s="258" t="s">
        <v>69</v>
      </c>
      <c r="B7" s="258" t="s">
        <v>70</v>
      </c>
      <c r="C7" s="258" t="s">
        <v>71</v>
      </c>
      <c r="D7" s="258" t="s">
        <v>404</v>
      </c>
      <c r="E7" s="258" t="s">
        <v>1075</v>
      </c>
      <c r="F7" s="277" t="s">
        <v>405</v>
      </c>
      <c r="G7" s="258" t="s">
        <v>74</v>
      </c>
      <c r="H7" s="258" t="s">
        <v>75</v>
      </c>
      <c r="I7" s="258" t="s">
        <v>76</v>
      </c>
      <c r="J7" s="258" t="s">
        <v>77</v>
      </c>
      <c r="K7" s="258" t="s">
        <v>78</v>
      </c>
      <c r="L7" s="258" t="s">
        <v>77</v>
      </c>
      <c r="M7" s="258" t="s">
        <v>79</v>
      </c>
      <c r="N7" s="258" t="s">
        <v>80</v>
      </c>
      <c r="O7" s="262" t="s">
        <v>407</v>
      </c>
      <c r="P7" s="260" t="s">
        <v>406</v>
      </c>
      <c r="Q7" s="261" t="s">
        <v>82</v>
      </c>
      <c r="R7" s="260" t="s">
        <v>83</v>
      </c>
      <c r="S7" s="260" t="s">
        <v>84</v>
      </c>
      <c r="T7" s="262" t="s">
        <v>407</v>
      </c>
      <c r="U7" s="260" t="s">
        <v>406</v>
      </c>
      <c r="V7" s="261" t="s">
        <v>82</v>
      </c>
      <c r="W7" s="260" t="s">
        <v>83</v>
      </c>
      <c r="X7" s="260" t="s">
        <v>84</v>
      </c>
      <c r="Y7" s="278" t="s">
        <v>407</v>
      </c>
      <c r="Z7" s="279" t="s">
        <v>406</v>
      </c>
      <c r="AA7" s="280" t="s">
        <v>82</v>
      </c>
      <c r="AB7" s="279" t="s">
        <v>83</v>
      </c>
      <c r="AC7" s="279" t="s">
        <v>84</v>
      </c>
      <c r="AD7" s="260" t="s">
        <v>87</v>
      </c>
      <c r="AE7" s="260" t="s">
        <v>88</v>
      </c>
      <c r="AF7" s="262" t="s">
        <v>89</v>
      </c>
      <c r="AG7" s="260" t="s">
        <v>407</v>
      </c>
      <c r="AH7" s="263" t="s">
        <v>1212</v>
      </c>
      <c r="AI7" s="280" t="s">
        <v>82</v>
      </c>
      <c r="AJ7" s="279" t="s">
        <v>83</v>
      </c>
      <c r="AK7" s="260" t="s">
        <v>84</v>
      </c>
      <c r="AL7" s="190"/>
    </row>
    <row r="8" spans="1:38" ht="25.5" customHeight="1" x14ac:dyDescent="0.25">
      <c r="A8" s="264" t="s">
        <v>1322</v>
      </c>
      <c r="B8" s="193"/>
      <c r="C8" s="193"/>
      <c r="D8" s="193"/>
      <c r="E8" s="193"/>
      <c r="F8" s="193"/>
      <c r="G8" s="265"/>
      <c r="H8" s="265"/>
      <c r="I8" s="193"/>
      <c r="J8" s="193"/>
      <c r="K8" s="193"/>
      <c r="L8" s="193"/>
      <c r="M8" s="193"/>
      <c r="N8" s="193"/>
      <c r="O8" s="193"/>
      <c r="P8" s="193"/>
      <c r="Q8" s="193"/>
      <c r="R8" s="193"/>
      <c r="S8" s="193"/>
      <c r="T8" s="193"/>
      <c r="U8" s="193"/>
      <c r="V8" s="193"/>
      <c r="W8" s="193"/>
      <c r="X8" s="193"/>
      <c r="Y8" s="193"/>
      <c r="Z8" s="193"/>
      <c r="AA8" s="193"/>
      <c r="AB8" s="193"/>
      <c r="AC8" s="193"/>
      <c r="AD8" s="193"/>
      <c r="AE8" s="193"/>
      <c r="AF8" s="193"/>
      <c r="AG8" s="193"/>
      <c r="AH8" s="193"/>
      <c r="AI8" s="193"/>
      <c r="AJ8" s="193"/>
      <c r="AK8" s="194"/>
    </row>
    <row r="9" spans="1:38" s="227" customFormat="1" ht="25.5" customHeight="1" x14ac:dyDescent="0.25">
      <c r="A9" s="183" t="s">
        <v>1323</v>
      </c>
      <c r="B9" s="182"/>
      <c r="C9" s="182" t="s">
        <v>1099</v>
      </c>
      <c r="D9" s="183"/>
      <c r="E9" s="182" t="s">
        <v>1323</v>
      </c>
      <c r="F9" s="182" t="s">
        <v>1324</v>
      </c>
      <c r="G9" s="180">
        <v>841058011606</v>
      </c>
      <c r="H9" s="180">
        <v>10841058011603</v>
      </c>
      <c r="I9" s="200">
        <v>52.24</v>
      </c>
      <c r="J9" s="200">
        <v>156.72</v>
      </c>
      <c r="K9" s="200">
        <v>626.88</v>
      </c>
      <c r="L9" s="183">
        <v>4</v>
      </c>
      <c r="M9" s="183">
        <v>3</v>
      </c>
      <c r="N9" s="183">
        <v>12</v>
      </c>
      <c r="O9" s="201">
        <v>2.5000000000000001E-2</v>
      </c>
      <c r="P9" s="201">
        <f>228.833*2.2/1000</f>
        <v>0.50343260000000001</v>
      </c>
      <c r="Q9" s="202">
        <v>1.89</v>
      </c>
      <c r="R9" s="202">
        <v>2.9529999999999998</v>
      </c>
      <c r="S9" s="202">
        <v>7.8540000000000001</v>
      </c>
      <c r="T9" s="202">
        <v>9.8000000000000004E-2</v>
      </c>
      <c r="U9" s="202">
        <f>0.686*2.2</f>
        <v>1.5092000000000003</v>
      </c>
      <c r="V9" s="202">
        <v>5.5910000000000002</v>
      </c>
      <c r="W9" s="202">
        <v>3.0710000000000002</v>
      </c>
      <c r="X9" s="202">
        <v>9.843</v>
      </c>
      <c r="Y9" s="202">
        <v>0.41899999999999998</v>
      </c>
      <c r="Z9" s="202">
        <f>2.746*2.2</f>
        <v>6.0412000000000008</v>
      </c>
      <c r="AA9" s="202">
        <v>12.205</v>
      </c>
      <c r="AB9" s="202">
        <v>6.6929999999999996</v>
      </c>
      <c r="AC9" s="202">
        <v>8.8580000000000005</v>
      </c>
      <c r="AD9" s="203">
        <v>20</v>
      </c>
      <c r="AE9" s="203">
        <v>5</v>
      </c>
      <c r="AF9" s="203">
        <v>100</v>
      </c>
      <c r="AG9" s="202">
        <v>57.515000000000001</v>
      </c>
      <c r="AH9" s="202">
        <f>AF9*Z9+25*2.2</f>
        <v>659.12000000000012</v>
      </c>
      <c r="AI9" s="202">
        <v>47.991999999999997</v>
      </c>
      <c r="AJ9" s="202">
        <v>40</v>
      </c>
      <c r="AK9" s="202">
        <v>51.771999999999998</v>
      </c>
    </row>
    <row r="10" spans="1:38" s="227" customFormat="1" ht="25.5" customHeight="1" x14ac:dyDescent="0.25">
      <c r="A10" s="183" t="s">
        <v>1325</v>
      </c>
      <c r="B10" s="182"/>
      <c r="C10" s="182" t="s">
        <v>1099</v>
      </c>
      <c r="D10" s="183"/>
      <c r="E10" s="182" t="s">
        <v>1325</v>
      </c>
      <c r="F10" s="182" t="s">
        <v>1326</v>
      </c>
      <c r="G10" s="180">
        <v>841058012894</v>
      </c>
      <c r="H10" s="180">
        <v>10841058012891</v>
      </c>
      <c r="I10" s="200">
        <v>15.73</v>
      </c>
      <c r="J10" s="200">
        <v>47.19</v>
      </c>
      <c r="K10" s="200">
        <v>188.76</v>
      </c>
      <c r="L10" s="183">
        <v>4</v>
      </c>
      <c r="M10" s="183">
        <v>3</v>
      </c>
      <c r="N10" s="183">
        <v>11.999999999999998</v>
      </c>
      <c r="O10" s="201">
        <v>2.4E-2</v>
      </c>
      <c r="P10" s="201">
        <v>0.32</v>
      </c>
      <c r="Q10" s="202">
        <v>1.476</v>
      </c>
      <c r="R10" s="202">
        <v>3.5430000000000001</v>
      </c>
      <c r="S10" s="202">
        <v>8.0709999999999997</v>
      </c>
      <c r="T10" s="202">
        <v>7.4999999999999997E-2</v>
      </c>
      <c r="U10" s="202">
        <v>1.06</v>
      </c>
      <c r="V10" s="202">
        <v>4.6849999999999996</v>
      </c>
      <c r="W10" s="202">
        <v>3.74</v>
      </c>
      <c r="X10" s="202">
        <v>7.3620000000000001</v>
      </c>
      <c r="Y10" s="202">
        <v>0.38800000000000001</v>
      </c>
      <c r="Z10" s="202">
        <v>4.7</v>
      </c>
      <c r="AA10" s="202">
        <v>10.039</v>
      </c>
      <c r="AB10" s="202">
        <v>8.0709999999999997</v>
      </c>
      <c r="AC10" s="202">
        <v>8.2680000000000007</v>
      </c>
      <c r="AD10" s="203">
        <v>20</v>
      </c>
      <c r="AE10" s="203">
        <v>5</v>
      </c>
      <c r="AF10" s="203">
        <v>100</v>
      </c>
      <c r="AG10" s="202">
        <v>54.243000000000002</v>
      </c>
      <c r="AH10" s="202">
        <v>525</v>
      </c>
      <c r="AI10" s="202">
        <v>47.991999999999997</v>
      </c>
      <c r="AJ10" s="202">
        <v>40</v>
      </c>
      <c r="AK10" s="202">
        <v>48.819000000000003</v>
      </c>
    </row>
    <row r="11" spans="1:38" ht="14.25" customHeight="1" x14ac:dyDescent="0.25">
      <c r="B11" s="228"/>
      <c r="C11" s="228"/>
    </row>
    <row r="12" spans="1:38" ht="14.1" customHeight="1" x14ac:dyDescent="0.25">
      <c r="B12" s="228"/>
      <c r="C12" s="228"/>
    </row>
    <row r="13" spans="1:38" ht="14.25" customHeight="1" x14ac:dyDescent="0.25">
      <c r="B13" s="228"/>
      <c r="C13" s="228"/>
    </row>
    <row r="14" spans="1:38" ht="14.25" customHeight="1" x14ac:dyDescent="0.25">
      <c r="B14" s="228"/>
      <c r="C14" s="228"/>
    </row>
    <row r="15" spans="1:38" ht="14.25" customHeight="1" x14ac:dyDescent="0.25">
      <c r="B15" s="228"/>
      <c r="C15" s="228"/>
    </row>
  </sheetData>
  <mergeCells count="4">
    <mergeCell ref="O6:S6"/>
    <mergeCell ref="T6:X6"/>
    <mergeCell ref="Y6:AF6"/>
    <mergeCell ref="AG6:AK6"/>
  </mergeCells>
  <hyperlinks>
    <hyperlink ref="T3" r:id="rId1" xr:uid="{1B1F796B-9D77-490B-966F-934CDFC2893F}"/>
  </hyperlinks>
  <pageMargins left="0.7" right="0.7" top="0.75" bottom="0.75" header="0.3" footer="0.3"/>
  <pageSetup paperSize="17" scale="33" fitToHeight="0" orientation="landscape" r:id="rId2"/>
  <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216B39-C28E-4428-9394-E42B80AC60E9}">
  <sheetPr codeName="Sheet7">
    <pageSetUpPr fitToPage="1"/>
  </sheetPr>
  <dimension ref="A1:AK48"/>
  <sheetViews>
    <sheetView showGridLines="0" zoomScaleNormal="100" workbookViewId="0">
      <pane ySplit="7" topLeftCell="A24" activePane="bottomLeft" state="frozen"/>
      <selection pane="bottomLeft" activeCell="F25" sqref="F25"/>
    </sheetView>
  </sheetViews>
  <sheetFormatPr defaultColWidth="9.140625" defaultRowHeight="14.25" customHeight="1" x14ac:dyDescent="0.25"/>
  <cols>
    <col min="1" max="1" width="14.28515625" style="166" customWidth="1"/>
    <col min="2" max="2" width="14.5703125" style="166" customWidth="1"/>
    <col min="3" max="3" width="13.42578125" style="166" customWidth="1"/>
    <col min="4" max="4" width="10.5703125" style="166" bestFit="1" customWidth="1"/>
    <col min="5" max="5" width="12.85546875" style="229" hidden="1" customWidth="1"/>
    <col min="6" max="6" width="40.42578125" style="166" customWidth="1"/>
    <col min="7" max="7" width="15.7109375" style="165" bestFit="1" customWidth="1"/>
    <col min="8" max="8" width="17.85546875" style="165" bestFit="1" customWidth="1"/>
    <col min="9" max="33" width="7.42578125" style="166" customWidth="1"/>
    <col min="34" max="34" width="9" style="166" customWidth="1"/>
    <col min="35" max="37" width="7.42578125" style="166" customWidth="1"/>
    <col min="38" max="39" width="9.140625" style="166"/>
    <col min="40" max="40" width="13.140625" style="166" bestFit="1" customWidth="1"/>
    <col min="41" max="16384" width="9.140625" style="166"/>
  </cols>
  <sheetData>
    <row r="1" spans="1:37" s="188" customFormat="1" ht="12.75" x14ac:dyDescent="0.2">
      <c r="G1" s="189"/>
      <c r="H1" s="189"/>
      <c r="S1" s="190"/>
      <c r="W1" s="190"/>
      <c r="AB1" s="190"/>
    </row>
    <row r="2" spans="1:37" s="188" customFormat="1" ht="28.5" x14ac:dyDescent="0.25">
      <c r="G2" s="189"/>
      <c r="H2" s="191" t="s">
        <v>59</v>
      </c>
      <c r="M2" s="168"/>
      <c r="R2" s="1" t="s">
        <v>58</v>
      </c>
      <c r="S2" s="1"/>
      <c r="T2" s="1"/>
      <c r="U2" s="4"/>
      <c r="V2" s="1"/>
      <c r="W2" s="1"/>
    </row>
    <row r="3" spans="1:37" s="188" customFormat="1" ht="23.25" x14ac:dyDescent="0.25">
      <c r="G3" s="189"/>
      <c r="H3" s="192" t="s">
        <v>1327</v>
      </c>
      <c r="M3" s="168"/>
      <c r="R3" s="493" t="s">
        <v>60</v>
      </c>
      <c r="S3" s="1"/>
      <c r="T3" s="1"/>
      <c r="U3" s="1"/>
      <c r="V3" s="1"/>
      <c r="W3" s="1"/>
    </row>
    <row r="4" spans="1:37" s="188" customFormat="1" ht="20.25" x14ac:dyDescent="0.2">
      <c r="G4" s="189"/>
      <c r="H4" s="8" t="s">
        <v>62</v>
      </c>
    </row>
    <row r="5" spans="1:37" s="188" customFormat="1" ht="12.75" x14ac:dyDescent="0.2">
      <c r="B5" s="190"/>
      <c r="C5" s="190"/>
      <c r="G5" s="189"/>
      <c r="H5" s="189"/>
    </row>
    <row r="6" spans="1:37" s="188" customFormat="1" ht="15" customHeight="1" x14ac:dyDescent="0.2">
      <c r="A6" s="171"/>
      <c r="B6" s="171"/>
      <c r="C6" s="171"/>
      <c r="D6" s="171"/>
      <c r="E6" s="171"/>
      <c r="F6" s="235"/>
      <c r="G6" s="172"/>
      <c r="H6" s="172"/>
      <c r="I6" s="173"/>
      <c r="J6" s="256" t="s">
        <v>63</v>
      </c>
      <c r="K6" s="174"/>
      <c r="L6" s="173"/>
      <c r="M6" s="256" t="s">
        <v>64</v>
      </c>
      <c r="N6" s="174"/>
      <c r="O6" s="552" t="s">
        <v>65</v>
      </c>
      <c r="P6" s="553"/>
      <c r="Q6" s="553"/>
      <c r="R6" s="553"/>
      <c r="S6" s="553"/>
      <c r="T6" s="553" t="s">
        <v>66</v>
      </c>
      <c r="U6" s="553"/>
      <c r="V6" s="553"/>
      <c r="W6" s="553"/>
      <c r="X6" s="553"/>
      <c r="Y6" s="553" t="s">
        <v>67</v>
      </c>
      <c r="Z6" s="553"/>
      <c r="AA6" s="553"/>
      <c r="AB6" s="553"/>
      <c r="AC6" s="553"/>
      <c r="AD6" s="553"/>
      <c r="AE6" s="553"/>
      <c r="AF6" s="554"/>
      <c r="AG6" s="552" t="s">
        <v>68</v>
      </c>
      <c r="AH6" s="553"/>
      <c r="AI6" s="553"/>
      <c r="AJ6" s="553"/>
      <c r="AK6" s="553"/>
    </row>
    <row r="7" spans="1:37" s="188" customFormat="1" ht="48.75" customHeight="1" x14ac:dyDescent="0.2">
      <c r="A7" s="258" t="s">
        <v>69</v>
      </c>
      <c r="B7" s="258" t="s">
        <v>70</v>
      </c>
      <c r="C7" s="258" t="s">
        <v>71</v>
      </c>
      <c r="D7" s="258" t="s">
        <v>404</v>
      </c>
      <c r="E7" s="258" t="s">
        <v>1075</v>
      </c>
      <c r="F7" s="277" t="s">
        <v>405</v>
      </c>
      <c r="G7" s="491" t="s">
        <v>74</v>
      </c>
      <c r="H7" s="257" t="s">
        <v>75</v>
      </c>
      <c r="I7" s="258" t="s">
        <v>76</v>
      </c>
      <c r="J7" s="258" t="s">
        <v>77</v>
      </c>
      <c r="K7" s="258" t="s">
        <v>78</v>
      </c>
      <c r="L7" s="258" t="s">
        <v>77</v>
      </c>
      <c r="M7" s="258" t="s">
        <v>79</v>
      </c>
      <c r="N7" s="258" t="s">
        <v>80</v>
      </c>
      <c r="O7" s="262" t="s">
        <v>407</v>
      </c>
      <c r="P7" s="260" t="s">
        <v>406</v>
      </c>
      <c r="Q7" s="261" t="s">
        <v>82</v>
      </c>
      <c r="R7" s="260" t="s">
        <v>83</v>
      </c>
      <c r="S7" s="260" t="s">
        <v>84</v>
      </c>
      <c r="T7" s="262" t="s">
        <v>407</v>
      </c>
      <c r="U7" s="260" t="s">
        <v>406</v>
      </c>
      <c r="V7" s="261" t="s">
        <v>82</v>
      </c>
      <c r="W7" s="260" t="s">
        <v>83</v>
      </c>
      <c r="X7" s="260" t="s">
        <v>84</v>
      </c>
      <c r="Y7" s="278" t="s">
        <v>407</v>
      </c>
      <c r="Z7" s="279" t="s">
        <v>406</v>
      </c>
      <c r="AA7" s="280" t="s">
        <v>82</v>
      </c>
      <c r="AB7" s="279" t="s">
        <v>83</v>
      </c>
      <c r="AC7" s="279" t="s">
        <v>84</v>
      </c>
      <c r="AD7" s="260" t="s">
        <v>87</v>
      </c>
      <c r="AE7" s="260" t="s">
        <v>88</v>
      </c>
      <c r="AF7" s="262" t="s">
        <v>89</v>
      </c>
      <c r="AG7" s="260" t="s">
        <v>407</v>
      </c>
      <c r="AH7" s="263" t="s">
        <v>1212</v>
      </c>
      <c r="AI7" s="280" t="s">
        <v>82</v>
      </c>
      <c r="AJ7" s="279" t="s">
        <v>83</v>
      </c>
      <c r="AK7" s="260" t="s">
        <v>84</v>
      </c>
    </row>
    <row r="8" spans="1:37" ht="21" customHeight="1" x14ac:dyDescent="0.25">
      <c r="A8" s="264" t="s">
        <v>1328</v>
      </c>
      <c r="B8" s="281"/>
      <c r="C8" s="281"/>
      <c r="D8" s="281"/>
      <c r="E8" s="281"/>
      <c r="F8" s="281"/>
      <c r="G8" s="282"/>
      <c r="H8" s="282"/>
      <c r="I8" s="281"/>
      <c r="J8" s="281"/>
      <c r="K8" s="281"/>
      <c r="L8" s="281"/>
      <c r="M8" s="281"/>
      <c r="N8" s="281"/>
      <c r="O8" s="281"/>
      <c r="P8" s="281"/>
      <c r="Q8" s="281"/>
      <c r="R8" s="281"/>
      <c r="S8" s="281"/>
      <c r="T8" s="281"/>
      <c r="U8" s="281"/>
      <c r="V8" s="281"/>
      <c r="W8" s="281"/>
      <c r="X8" s="281"/>
      <c r="Y8" s="281"/>
      <c r="Z8" s="281"/>
      <c r="AA8" s="281"/>
      <c r="AB8" s="281"/>
      <c r="AC8" s="281"/>
      <c r="AD8" s="281"/>
      <c r="AE8" s="281"/>
      <c r="AF8" s="283"/>
      <c r="AG8" s="281"/>
      <c r="AH8" s="281"/>
      <c r="AI8" s="281"/>
      <c r="AJ8" s="281"/>
      <c r="AK8" s="283"/>
    </row>
    <row r="9" spans="1:37" s="179" customFormat="1" ht="28.5" customHeight="1" x14ac:dyDescent="0.25">
      <c r="A9" s="216" t="s">
        <v>1329</v>
      </c>
      <c r="B9" s="177"/>
      <c r="C9" s="177"/>
      <c r="D9" s="178"/>
      <c r="E9" s="178" t="s">
        <v>1329</v>
      </c>
      <c r="F9" s="177" t="s">
        <v>1330</v>
      </c>
      <c r="G9" s="176">
        <v>841058011965</v>
      </c>
      <c r="H9" s="176">
        <v>10841058011979</v>
      </c>
      <c r="I9" s="200">
        <v>3.15</v>
      </c>
      <c r="J9" s="200">
        <v>0</v>
      </c>
      <c r="K9" s="200">
        <v>18.899999999999999</v>
      </c>
      <c r="L9" s="183">
        <v>0</v>
      </c>
      <c r="M9" s="183">
        <v>0</v>
      </c>
      <c r="N9" s="183">
        <v>6</v>
      </c>
      <c r="O9" s="201">
        <v>0.02</v>
      </c>
      <c r="P9" s="201">
        <v>0.57999999999999996</v>
      </c>
      <c r="Q9" s="202">
        <v>2.08</v>
      </c>
      <c r="R9" s="202">
        <v>2.08</v>
      </c>
      <c r="S9" s="202">
        <v>8</v>
      </c>
      <c r="T9" s="202">
        <v>0</v>
      </c>
      <c r="U9" s="202">
        <v>0</v>
      </c>
      <c r="V9" s="202">
        <v>0</v>
      </c>
      <c r="W9" s="202">
        <v>0</v>
      </c>
      <c r="X9" s="202">
        <v>0</v>
      </c>
      <c r="Y9" s="202">
        <v>0.153</v>
      </c>
      <c r="Z9" s="202">
        <v>3.5009999999999999</v>
      </c>
      <c r="AA9" s="202">
        <v>6.54</v>
      </c>
      <c r="AB9" s="202">
        <v>4.53</v>
      </c>
      <c r="AC9" s="202">
        <v>8.35</v>
      </c>
      <c r="AD9" s="203">
        <v>58</v>
      </c>
      <c r="AE9" s="203">
        <v>5</v>
      </c>
      <c r="AF9" s="203">
        <f>AD9*AE9</f>
        <v>290</v>
      </c>
      <c r="AG9" s="202">
        <v>54.46</v>
      </c>
      <c r="AH9" s="202">
        <v>1118</v>
      </c>
      <c r="AI9" s="202">
        <v>48</v>
      </c>
      <c r="AJ9" s="202">
        <v>40</v>
      </c>
      <c r="AK9" s="202">
        <v>49.02</v>
      </c>
    </row>
    <row r="10" spans="1:37" s="179" customFormat="1" ht="28.5" customHeight="1" x14ac:dyDescent="0.25">
      <c r="A10" s="216" t="s">
        <v>1331</v>
      </c>
      <c r="B10" s="177"/>
      <c r="C10" s="177"/>
      <c r="D10" s="178"/>
      <c r="E10" s="178" t="s">
        <v>1331</v>
      </c>
      <c r="F10" s="177" t="s">
        <v>1332</v>
      </c>
      <c r="G10" s="176">
        <v>841058012115</v>
      </c>
      <c r="H10" s="176">
        <v>10841058012112</v>
      </c>
      <c r="I10" s="200">
        <v>3.25</v>
      </c>
      <c r="J10" s="200">
        <v>9.75</v>
      </c>
      <c r="K10" s="200">
        <v>39</v>
      </c>
      <c r="L10" s="183">
        <v>4</v>
      </c>
      <c r="M10" s="183">
        <v>3</v>
      </c>
      <c r="N10" s="183">
        <v>12</v>
      </c>
      <c r="O10" s="201">
        <v>0.01</v>
      </c>
      <c r="P10" s="201">
        <v>0.25</v>
      </c>
      <c r="Q10" s="202">
        <v>2.73</v>
      </c>
      <c r="R10" s="202">
        <v>1.49</v>
      </c>
      <c r="S10" s="202">
        <v>4.96</v>
      </c>
      <c r="T10" s="202">
        <v>0.03</v>
      </c>
      <c r="U10" s="202">
        <v>0.79</v>
      </c>
      <c r="V10" s="202">
        <v>6</v>
      </c>
      <c r="W10" s="202">
        <v>1.5</v>
      </c>
      <c r="X10" s="202">
        <v>6.5</v>
      </c>
      <c r="Y10" s="202">
        <v>0.23</v>
      </c>
      <c r="Z10" s="202">
        <v>3.2</v>
      </c>
      <c r="AA10" s="202">
        <v>8</v>
      </c>
      <c r="AB10" s="202">
        <v>6.4</v>
      </c>
      <c r="AC10" s="202">
        <v>5.75</v>
      </c>
      <c r="AD10" s="203">
        <v>36</v>
      </c>
      <c r="AE10" s="203">
        <v>7</v>
      </c>
      <c r="AF10" s="203">
        <v>252</v>
      </c>
      <c r="AG10" s="202">
        <v>56.67</v>
      </c>
      <c r="AH10" s="202">
        <v>839.19</v>
      </c>
      <c r="AI10" s="202">
        <v>48</v>
      </c>
      <c r="AJ10" s="202">
        <v>40</v>
      </c>
      <c r="AK10" s="202">
        <v>51</v>
      </c>
    </row>
    <row r="11" spans="1:37" s="179" customFormat="1" ht="28.5" customHeight="1" x14ac:dyDescent="0.25">
      <c r="A11" s="216" t="s">
        <v>1333</v>
      </c>
      <c r="B11" s="177"/>
      <c r="C11" s="177" t="s">
        <v>92</v>
      </c>
      <c r="D11" s="178">
        <v>1639483</v>
      </c>
      <c r="E11" s="178" t="s">
        <v>1334</v>
      </c>
      <c r="F11" s="177" t="s">
        <v>1335</v>
      </c>
      <c r="G11" s="176">
        <v>841058003656</v>
      </c>
      <c r="H11" s="176">
        <v>10841058003653</v>
      </c>
      <c r="I11" s="200">
        <v>3.15</v>
      </c>
      <c r="J11" s="200">
        <v>0</v>
      </c>
      <c r="K11" s="200">
        <v>18.899999999999999</v>
      </c>
      <c r="L11" s="183">
        <v>0</v>
      </c>
      <c r="M11" s="183">
        <v>0</v>
      </c>
      <c r="N11" s="183">
        <v>6</v>
      </c>
      <c r="O11" s="201">
        <v>0.02</v>
      </c>
      <c r="P11" s="201">
        <v>0.57799999999999996</v>
      </c>
      <c r="Q11" s="202">
        <v>2.08</v>
      </c>
      <c r="R11" s="202">
        <v>2.08</v>
      </c>
      <c r="S11" s="202">
        <v>8</v>
      </c>
      <c r="T11" s="202">
        <v>0</v>
      </c>
      <c r="U11" s="202">
        <v>0</v>
      </c>
      <c r="V11" s="202">
        <v>0</v>
      </c>
      <c r="W11" s="202">
        <v>0</v>
      </c>
      <c r="X11" s="202">
        <v>0</v>
      </c>
      <c r="Y11" s="202">
        <v>0.14899999999999999</v>
      </c>
      <c r="Z11" s="202">
        <v>3.6840000000000002</v>
      </c>
      <c r="AA11" s="202">
        <v>6.6139999999999999</v>
      </c>
      <c r="AB11" s="202">
        <v>4.5279999999999996</v>
      </c>
      <c r="AC11" s="202">
        <v>8.5830000000000002</v>
      </c>
      <c r="AD11" s="203">
        <v>62</v>
      </c>
      <c r="AE11" s="203">
        <v>5</v>
      </c>
      <c r="AF11" s="203">
        <v>310</v>
      </c>
      <c r="AG11" s="202">
        <v>53.783999999999999</v>
      </c>
      <c r="AH11" s="202">
        <v>1191.9970000000001</v>
      </c>
      <c r="AI11" s="202">
        <v>48</v>
      </c>
      <c r="AJ11" s="202">
        <v>40</v>
      </c>
      <c r="AK11" s="202">
        <v>48.405999999999999</v>
      </c>
    </row>
    <row r="12" spans="1:37" s="179" customFormat="1" ht="28.5" customHeight="1" x14ac:dyDescent="0.25">
      <c r="A12" s="216" t="s">
        <v>1336</v>
      </c>
      <c r="B12" s="177"/>
      <c r="C12" s="177" t="s">
        <v>92</v>
      </c>
      <c r="D12" s="178">
        <v>1044786</v>
      </c>
      <c r="E12" s="178" t="s">
        <v>1337</v>
      </c>
      <c r="F12" s="177" t="s">
        <v>1338</v>
      </c>
      <c r="G12" s="176">
        <v>841058005209</v>
      </c>
      <c r="H12" s="176">
        <v>10841058005206</v>
      </c>
      <c r="I12" s="200">
        <v>3.15</v>
      </c>
      <c r="J12" s="200">
        <v>0</v>
      </c>
      <c r="K12" s="200">
        <v>18.899999999999999</v>
      </c>
      <c r="L12" s="183">
        <v>0</v>
      </c>
      <c r="M12" s="183">
        <v>0</v>
      </c>
      <c r="N12" s="183">
        <v>6</v>
      </c>
      <c r="O12" s="201">
        <v>0.02</v>
      </c>
      <c r="P12" s="201">
        <v>0.57799999999999996</v>
      </c>
      <c r="Q12" s="202">
        <v>2.08</v>
      </c>
      <c r="R12" s="202">
        <v>2.08</v>
      </c>
      <c r="S12" s="202">
        <v>8</v>
      </c>
      <c r="T12" s="202">
        <v>0</v>
      </c>
      <c r="U12" s="202">
        <v>0</v>
      </c>
      <c r="V12" s="202">
        <v>0</v>
      </c>
      <c r="W12" s="202">
        <v>0</v>
      </c>
      <c r="X12" s="202">
        <v>0</v>
      </c>
      <c r="Y12" s="202">
        <v>0.14899999999999999</v>
      </c>
      <c r="Z12" s="202">
        <v>3.6840000000000002</v>
      </c>
      <c r="AA12" s="202">
        <v>6.6139999999999999</v>
      </c>
      <c r="AB12" s="202">
        <v>4.5279999999999996</v>
      </c>
      <c r="AC12" s="202">
        <v>8.5830000000000002</v>
      </c>
      <c r="AD12" s="203">
        <v>62</v>
      </c>
      <c r="AE12" s="203">
        <v>5</v>
      </c>
      <c r="AF12" s="203">
        <v>310</v>
      </c>
      <c r="AG12" s="202">
        <v>53.783999999999999</v>
      </c>
      <c r="AH12" s="202">
        <v>1191.9970000000001</v>
      </c>
      <c r="AI12" s="202">
        <v>48</v>
      </c>
      <c r="AJ12" s="202">
        <v>40</v>
      </c>
      <c r="AK12" s="202">
        <v>48.405999999999999</v>
      </c>
    </row>
    <row r="13" spans="1:37" s="179" customFormat="1" ht="28.5" customHeight="1" x14ac:dyDescent="0.25">
      <c r="A13" s="216" t="s">
        <v>1339</v>
      </c>
      <c r="B13" s="177"/>
      <c r="C13" s="177" t="s">
        <v>92</v>
      </c>
      <c r="D13" s="178">
        <v>1044794</v>
      </c>
      <c r="E13" s="178" t="s">
        <v>1340</v>
      </c>
      <c r="F13" s="177" t="s">
        <v>1341</v>
      </c>
      <c r="G13" s="176">
        <v>841058005261</v>
      </c>
      <c r="H13" s="176">
        <v>10841058005268</v>
      </c>
      <c r="I13" s="200">
        <v>3.15</v>
      </c>
      <c r="J13" s="200">
        <v>0</v>
      </c>
      <c r="K13" s="200">
        <v>18.899999999999999</v>
      </c>
      <c r="L13" s="183">
        <v>0</v>
      </c>
      <c r="M13" s="183">
        <v>0</v>
      </c>
      <c r="N13" s="183">
        <v>6</v>
      </c>
      <c r="O13" s="201">
        <v>0.02</v>
      </c>
      <c r="P13" s="201">
        <v>0.57799999999999996</v>
      </c>
      <c r="Q13" s="202">
        <v>2.08</v>
      </c>
      <c r="R13" s="202">
        <v>2.08</v>
      </c>
      <c r="S13" s="202">
        <v>8</v>
      </c>
      <c r="T13" s="202">
        <v>0</v>
      </c>
      <c r="U13" s="202">
        <v>0</v>
      </c>
      <c r="V13" s="202">
        <v>0</v>
      </c>
      <c r="W13" s="202">
        <v>0</v>
      </c>
      <c r="X13" s="202">
        <v>0</v>
      </c>
      <c r="Y13" s="202">
        <v>0.14899999999999999</v>
      </c>
      <c r="Z13" s="202">
        <v>3.6840000000000002</v>
      </c>
      <c r="AA13" s="202">
        <v>6.6139999999999999</v>
      </c>
      <c r="AB13" s="202">
        <v>4.5279999999999996</v>
      </c>
      <c r="AC13" s="202">
        <v>8.5830000000000002</v>
      </c>
      <c r="AD13" s="203">
        <v>62</v>
      </c>
      <c r="AE13" s="203">
        <v>5</v>
      </c>
      <c r="AF13" s="203">
        <v>310</v>
      </c>
      <c r="AG13" s="202">
        <v>53.783999999999999</v>
      </c>
      <c r="AH13" s="202">
        <v>1191.9970000000001</v>
      </c>
      <c r="AI13" s="202">
        <v>48</v>
      </c>
      <c r="AJ13" s="202">
        <v>40</v>
      </c>
      <c r="AK13" s="202">
        <v>48.405999999999999</v>
      </c>
    </row>
    <row r="14" spans="1:37" s="179" customFormat="1" ht="28.5" customHeight="1" x14ac:dyDescent="0.25">
      <c r="A14" s="216" t="s">
        <v>1342</v>
      </c>
      <c r="B14" s="177"/>
      <c r="C14" s="177" t="s">
        <v>92</v>
      </c>
      <c r="D14" s="178">
        <v>1044798</v>
      </c>
      <c r="E14" s="178" t="s">
        <v>1343</v>
      </c>
      <c r="F14" s="177" t="s">
        <v>1344</v>
      </c>
      <c r="G14" s="176">
        <v>841058005285</v>
      </c>
      <c r="H14" s="176">
        <v>10841058005282</v>
      </c>
      <c r="I14" s="200">
        <v>3.15</v>
      </c>
      <c r="J14" s="200">
        <v>0</v>
      </c>
      <c r="K14" s="200">
        <v>18.899999999999999</v>
      </c>
      <c r="L14" s="183">
        <v>0</v>
      </c>
      <c r="M14" s="183">
        <v>0</v>
      </c>
      <c r="N14" s="183">
        <v>6</v>
      </c>
      <c r="O14" s="201">
        <v>0.02</v>
      </c>
      <c r="P14" s="201">
        <v>0.57799999999999996</v>
      </c>
      <c r="Q14" s="202">
        <v>2.08</v>
      </c>
      <c r="R14" s="202">
        <v>2.08</v>
      </c>
      <c r="S14" s="202">
        <v>8</v>
      </c>
      <c r="T14" s="202">
        <v>0</v>
      </c>
      <c r="U14" s="202">
        <v>0</v>
      </c>
      <c r="V14" s="202">
        <v>0</v>
      </c>
      <c r="W14" s="202">
        <v>0</v>
      </c>
      <c r="X14" s="202">
        <v>0</v>
      </c>
      <c r="Y14" s="202">
        <v>0.14899999999999999</v>
      </c>
      <c r="Z14" s="202">
        <v>3.6840000000000002</v>
      </c>
      <c r="AA14" s="202">
        <v>6.6139999999999999</v>
      </c>
      <c r="AB14" s="202">
        <v>4.5279999999999996</v>
      </c>
      <c r="AC14" s="202">
        <v>8.5830000000000002</v>
      </c>
      <c r="AD14" s="203">
        <v>62</v>
      </c>
      <c r="AE14" s="203">
        <v>5</v>
      </c>
      <c r="AF14" s="203">
        <v>310</v>
      </c>
      <c r="AG14" s="202">
        <v>53.783999999999999</v>
      </c>
      <c r="AH14" s="202">
        <v>1191.9970000000001</v>
      </c>
      <c r="AI14" s="202">
        <v>48</v>
      </c>
      <c r="AJ14" s="202">
        <v>40</v>
      </c>
      <c r="AK14" s="202">
        <v>48.405999999999999</v>
      </c>
    </row>
    <row r="15" spans="1:37" s="179" customFormat="1" ht="28.5" customHeight="1" x14ac:dyDescent="0.25">
      <c r="A15" s="216" t="s">
        <v>1345</v>
      </c>
      <c r="B15" s="177"/>
      <c r="C15" s="177" t="s">
        <v>92</v>
      </c>
      <c r="D15" s="178">
        <v>1044800</v>
      </c>
      <c r="E15" s="178" t="s">
        <v>1346</v>
      </c>
      <c r="F15" s="177" t="s">
        <v>1347</v>
      </c>
      <c r="G15" s="176">
        <v>841058005292</v>
      </c>
      <c r="H15" s="176">
        <v>10841058005299</v>
      </c>
      <c r="I15" s="200">
        <v>3.15</v>
      </c>
      <c r="J15" s="200">
        <v>0</v>
      </c>
      <c r="K15" s="200">
        <v>18.899999999999999</v>
      </c>
      <c r="L15" s="183">
        <v>0</v>
      </c>
      <c r="M15" s="183">
        <v>0</v>
      </c>
      <c r="N15" s="183">
        <v>6</v>
      </c>
      <c r="O15" s="201">
        <v>0.02</v>
      </c>
      <c r="P15" s="201">
        <v>0.57799999999999996</v>
      </c>
      <c r="Q15" s="202">
        <v>2.08</v>
      </c>
      <c r="R15" s="202">
        <v>2.08</v>
      </c>
      <c r="S15" s="202">
        <v>8</v>
      </c>
      <c r="T15" s="202">
        <v>0</v>
      </c>
      <c r="U15" s="202">
        <v>0</v>
      </c>
      <c r="V15" s="202">
        <v>0</v>
      </c>
      <c r="W15" s="202">
        <v>0</v>
      </c>
      <c r="X15" s="202">
        <v>0</v>
      </c>
      <c r="Y15" s="202">
        <v>0.14899999999999999</v>
      </c>
      <c r="Z15" s="202">
        <v>3.6840000000000002</v>
      </c>
      <c r="AA15" s="202">
        <v>6.6139999999999999</v>
      </c>
      <c r="AB15" s="202">
        <v>4.5279999999999996</v>
      </c>
      <c r="AC15" s="202">
        <v>8.5830000000000002</v>
      </c>
      <c r="AD15" s="203">
        <v>62</v>
      </c>
      <c r="AE15" s="203">
        <v>5</v>
      </c>
      <c r="AF15" s="203">
        <v>310</v>
      </c>
      <c r="AG15" s="202">
        <v>53.783999999999999</v>
      </c>
      <c r="AH15" s="202">
        <v>1191.9970000000001</v>
      </c>
      <c r="AI15" s="202">
        <v>48</v>
      </c>
      <c r="AJ15" s="202">
        <v>40</v>
      </c>
      <c r="AK15" s="202">
        <v>48.405999999999999</v>
      </c>
    </row>
    <row r="16" spans="1:37" ht="21" customHeight="1" x14ac:dyDescent="0.25">
      <c r="A16" s="264" t="s">
        <v>1348</v>
      </c>
      <c r="B16" s="281"/>
      <c r="C16" s="281"/>
      <c r="D16" s="281"/>
      <c r="E16" s="281"/>
      <c r="F16" s="281"/>
      <c r="G16" s="282"/>
      <c r="H16" s="282"/>
      <c r="I16" s="281"/>
      <c r="J16" s="281"/>
      <c r="K16" s="281"/>
      <c r="L16" s="281"/>
      <c r="M16" s="281"/>
      <c r="N16" s="281"/>
      <c r="O16" s="281"/>
      <c r="P16" s="281"/>
      <c r="Q16" s="281"/>
      <c r="R16" s="281"/>
      <c r="S16" s="281"/>
      <c r="T16" s="281"/>
      <c r="U16" s="281"/>
      <c r="V16" s="281"/>
      <c r="W16" s="281"/>
      <c r="X16" s="281"/>
      <c r="Y16" s="281"/>
      <c r="Z16" s="281"/>
      <c r="AA16" s="281"/>
      <c r="AB16" s="281"/>
      <c r="AC16" s="281"/>
      <c r="AD16" s="281"/>
      <c r="AE16" s="281"/>
      <c r="AF16" s="283"/>
      <c r="AG16" s="281"/>
      <c r="AH16" s="281"/>
      <c r="AI16" s="281"/>
      <c r="AJ16" s="281"/>
      <c r="AK16" s="283"/>
    </row>
    <row r="17" spans="1:37" s="179" customFormat="1" ht="28.5" customHeight="1" x14ac:dyDescent="0.25">
      <c r="A17" s="216" t="s">
        <v>1349</v>
      </c>
      <c r="B17" s="177"/>
      <c r="C17" s="177" t="s">
        <v>92</v>
      </c>
      <c r="D17" s="178">
        <v>1044776</v>
      </c>
      <c r="E17" s="178" t="s">
        <v>1350</v>
      </c>
      <c r="F17" s="177" t="s">
        <v>1351</v>
      </c>
      <c r="G17" s="176">
        <v>841058005629</v>
      </c>
      <c r="H17" s="176">
        <v>10841058005626</v>
      </c>
      <c r="I17" s="200">
        <v>3.15</v>
      </c>
      <c r="J17" s="200">
        <v>0</v>
      </c>
      <c r="K17" s="200">
        <v>18.899999999999999</v>
      </c>
      <c r="L17" s="183">
        <v>0</v>
      </c>
      <c r="M17" s="183">
        <v>0</v>
      </c>
      <c r="N17" s="183">
        <v>6</v>
      </c>
      <c r="O17" s="201">
        <v>0.02</v>
      </c>
      <c r="P17" s="201">
        <v>0.57799999999999996</v>
      </c>
      <c r="Q17" s="202">
        <v>2.08</v>
      </c>
      <c r="R17" s="202">
        <v>2.08</v>
      </c>
      <c r="S17" s="202">
        <v>8</v>
      </c>
      <c r="T17" s="202">
        <v>0</v>
      </c>
      <c r="U17" s="202">
        <v>0</v>
      </c>
      <c r="V17" s="202">
        <v>0</v>
      </c>
      <c r="W17" s="202">
        <v>0</v>
      </c>
      <c r="X17" s="202">
        <v>0</v>
      </c>
      <c r="Y17" s="202">
        <v>0.14899999999999999</v>
      </c>
      <c r="Z17" s="202">
        <v>3.6840000000000002</v>
      </c>
      <c r="AA17" s="202">
        <v>6.6139999999999999</v>
      </c>
      <c r="AB17" s="202">
        <v>4.5279999999999996</v>
      </c>
      <c r="AC17" s="202">
        <v>8.5830000000000002</v>
      </c>
      <c r="AD17" s="203">
        <v>62</v>
      </c>
      <c r="AE17" s="203">
        <v>5</v>
      </c>
      <c r="AF17" s="203">
        <v>310</v>
      </c>
      <c r="AG17" s="202">
        <v>53.783999999999999</v>
      </c>
      <c r="AH17" s="202">
        <v>1191.9970000000001</v>
      </c>
      <c r="AI17" s="202">
        <v>48</v>
      </c>
      <c r="AJ17" s="202">
        <v>40</v>
      </c>
      <c r="AK17" s="202">
        <v>48.405999999999999</v>
      </c>
    </row>
    <row r="18" spans="1:37" s="179" customFormat="1" ht="28.5" customHeight="1" x14ac:dyDescent="0.25">
      <c r="A18" s="216" t="s">
        <v>1352</v>
      </c>
      <c r="B18" s="177"/>
      <c r="C18" s="177" t="s">
        <v>92</v>
      </c>
      <c r="D18" s="178">
        <v>1044781</v>
      </c>
      <c r="E18" s="178" t="s">
        <v>1353</v>
      </c>
      <c r="F18" s="177" t="s">
        <v>1354</v>
      </c>
      <c r="G18" s="176">
        <v>841058005643</v>
      </c>
      <c r="H18" s="176">
        <v>10841058005640</v>
      </c>
      <c r="I18" s="200">
        <v>3.15</v>
      </c>
      <c r="J18" s="200">
        <v>0</v>
      </c>
      <c r="K18" s="200">
        <v>18.899999999999999</v>
      </c>
      <c r="L18" s="183">
        <v>0</v>
      </c>
      <c r="M18" s="183">
        <v>0</v>
      </c>
      <c r="N18" s="183">
        <v>6</v>
      </c>
      <c r="O18" s="201">
        <v>0.02</v>
      </c>
      <c r="P18" s="201">
        <v>0.57799999999999996</v>
      </c>
      <c r="Q18" s="202">
        <v>2.08</v>
      </c>
      <c r="R18" s="202">
        <v>2.08</v>
      </c>
      <c r="S18" s="202">
        <v>8</v>
      </c>
      <c r="T18" s="202">
        <v>0</v>
      </c>
      <c r="U18" s="202">
        <v>0</v>
      </c>
      <c r="V18" s="202">
        <v>0</v>
      </c>
      <c r="W18" s="202">
        <v>0</v>
      </c>
      <c r="X18" s="202">
        <v>0</v>
      </c>
      <c r="Y18" s="202">
        <v>0.14899999999999999</v>
      </c>
      <c r="Z18" s="202">
        <v>3.6840000000000002</v>
      </c>
      <c r="AA18" s="202">
        <v>6.6139999999999999</v>
      </c>
      <c r="AB18" s="202">
        <v>4.5279999999999996</v>
      </c>
      <c r="AC18" s="202">
        <v>8.5830000000000002</v>
      </c>
      <c r="AD18" s="203">
        <v>62</v>
      </c>
      <c r="AE18" s="203">
        <v>5</v>
      </c>
      <c r="AF18" s="203">
        <v>310</v>
      </c>
      <c r="AG18" s="202">
        <v>53.783999999999999</v>
      </c>
      <c r="AH18" s="202">
        <v>1191.9970000000001</v>
      </c>
      <c r="AI18" s="202">
        <v>48</v>
      </c>
      <c r="AJ18" s="202">
        <v>40</v>
      </c>
      <c r="AK18" s="202">
        <v>48.405999999999999</v>
      </c>
    </row>
    <row r="19" spans="1:37" s="175" customFormat="1" ht="28.5" customHeight="1" x14ac:dyDescent="0.25">
      <c r="A19" s="386" t="s">
        <v>1355</v>
      </c>
      <c r="B19" s="385">
        <v>45657</v>
      </c>
      <c r="C19" s="379" t="s">
        <v>92</v>
      </c>
      <c r="D19" s="380">
        <v>1639488</v>
      </c>
      <c r="E19" s="380" t="s">
        <v>1355</v>
      </c>
      <c r="F19" s="379" t="s">
        <v>1356</v>
      </c>
      <c r="G19" s="378">
        <v>841058004455</v>
      </c>
      <c r="H19" s="378">
        <v>10841058004452</v>
      </c>
      <c r="I19" s="381">
        <v>3.15</v>
      </c>
      <c r="J19" s="381">
        <v>0</v>
      </c>
      <c r="K19" s="381">
        <v>18.899999999999999</v>
      </c>
      <c r="L19" s="380">
        <v>0</v>
      </c>
      <c r="M19" s="380">
        <v>0</v>
      </c>
      <c r="N19" s="380">
        <v>6</v>
      </c>
      <c r="O19" s="382">
        <v>0.02</v>
      </c>
      <c r="P19" s="382">
        <v>0.57799999999999996</v>
      </c>
      <c r="Q19" s="383">
        <v>2.08</v>
      </c>
      <c r="R19" s="383">
        <v>2.08</v>
      </c>
      <c r="S19" s="383">
        <v>8</v>
      </c>
      <c r="T19" s="383">
        <v>0</v>
      </c>
      <c r="U19" s="383">
        <v>0</v>
      </c>
      <c r="V19" s="383">
        <v>0</v>
      </c>
      <c r="W19" s="383">
        <v>0</v>
      </c>
      <c r="X19" s="383">
        <v>0</v>
      </c>
      <c r="Y19" s="383">
        <v>0.14899999999999999</v>
      </c>
      <c r="Z19" s="383">
        <v>3.6840000000000002</v>
      </c>
      <c r="AA19" s="383">
        <v>6.6139999999999999</v>
      </c>
      <c r="AB19" s="383">
        <v>4.5279999999999996</v>
      </c>
      <c r="AC19" s="383">
        <v>8.5830000000000002</v>
      </c>
      <c r="AD19" s="384">
        <v>62</v>
      </c>
      <c r="AE19" s="384">
        <v>5</v>
      </c>
      <c r="AF19" s="384">
        <v>310</v>
      </c>
      <c r="AG19" s="383">
        <v>53.783999999999999</v>
      </c>
      <c r="AH19" s="383">
        <v>1191.9970000000001</v>
      </c>
      <c r="AI19" s="383">
        <v>48</v>
      </c>
      <c r="AJ19" s="383">
        <v>40</v>
      </c>
      <c r="AK19" s="383">
        <v>48.405999999999999</v>
      </c>
    </row>
    <row r="20" spans="1:37" s="179" customFormat="1" ht="28.5" customHeight="1" x14ac:dyDescent="0.25">
      <c r="A20" s="216" t="s">
        <v>1357</v>
      </c>
      <c r="B20" s="177"/>
      <c r="C20" s="177" t="s">
        <v>92</v>
      </c>
      <c r="D20" s="178">
        <v>1044756</v>
      </c>
      <c r="E20" s="178" t="s">
        <v>1358</v>
      </c>
      <c r="F20" s="177" t="s">
        <v>1359</v>
      </c>
      <c r="G20" s="176">
        <v>841058005490</v>
      </c>
      <c r="H20" s="176">
        <v>10841058005497</v>
      </c>
      <c r="I20" s="200">
        <v>3.15</v>
      </c>
      <c r="J20" s="200">
        <v>0</v>
      </c>
      <c r="K20" s="200">
        <v>18.899999999999999</v>
      </c>
      <c r="L20" s="183">
        <v>0</v>
      </c>
      <c r="M20" s="183">
        <v>0</v>
      </c>
      <c r="N20" s="183">
        <v>6</v>
      </c>
      <c r="O20" s="201">
        <v>0.02</v>
      </c>
      <c r="P20" s="201">
        <v>0.57799999999999996</v>
      </c>
      <c r="Q20" s="202">
        <v>2.08</v>
      </c>
      <c r="R20" s="202">
        <v>2.08</v>
      </c>
      <c r="S20" s="202">
        <v>8</v>
      </c>
      <c r="T20" s="202">
        <v>0</v>
      </c>
      <c r="U20" s="202">
        <v>0</v>
      </c>
      <c r="V20" s="202">
        <v>0</v>
      </c>
      <c r="W20" s="202">
        <v>0</v>
      </c>
      <c r="X20" s="202">
        <v>0</v>
      </c>
      <c r="Y20" s="202">
        <v>0.14899999999999999</v>
      </c>
      <c r="Z20" s="202">
        <v>3.6840000000000002</v>
      </c>
      <c r="AA20" s="202">
        <v>6.6139999999999999</v>
      </c>
      <c r="AB20" s="202">
        <v>4.5279999999999996</v>
      </c>
      <c r="AC20" s="202">
        <v>8.5830000000000002</v>
      </c>
      <c r="AD20" s="203">
        <v>62</v>
      </c>
      <c r="AE20" s="203">
        <v>5</v>
      </c>
      <c r="AF20" s="203">
        <v>310</v>
      </c>
      <c r="AG20" s="202">
        <v>53.783999999999999</v>
      </c>
      <c r="AH20" s="202">
        <v>1191.9970000000001</v>
      </c>
      <c r="AI20" s="202">
        <v>48</v>
      </c>
      <c r="AJ20" s="202">
        <v>40</v>
      </c>
      <c r="AK20" s="202">
        <v>48.405999999999999</v>
      </c>
    </row>
    <row r="21" spans="1:37" s="179" customFormat="1" ht="28.5" customHeight="1" x14ac:dyDescent="0.25">
      <c r="A21" s="216" t="s">
        <v>1360</v>
      </c>
      <c r="B21" s="177"/>
      <c r="C21" s="177" t="s">
        <v>92</v>
      </c>
      <c r="D21" s="178">
        <v>1450083</v>
      </c>
      <c r="E21" s="178" t="s">
        <v>1361</v>
      </c>
      <c r="F21" s="177" t="s">
        <v>1362</v>
      </c>
      <c r="G21" s="176">
        <v>841058003380</v>
      </c>
      <c r="H21" s="176">
        <v>10841058003387</v>
      </c>
      <c r="I21" s="200">
        <v>3.15</v>
      </c>
      <c r="J21" s="200">
        <v>0</v>
      </c>
      <c r="K21" s="200">
        <v>18.899999999999999</v>
      </c>
      <c r="L21" s="183">
        <v>0</v>
      </c>
      <c r="M21" s="183">
        <v>0</v>
      </c>
      <c r="N21" s="183">
        <v>6</v>
      </c>
      <c r="O21" s="201">
        <v>0.02</v>
      </c>
      <c r="P21" s="201">
        <v>0.57799999999999996</v>
      </c>
      <c r="Q21" s="202">
        <v>2.08</v>
      </c>
      <c r="R21" s="202">
        <v>2.08</v>
      </c>
      <c r="S21" s="202">
        <v>8</v>
      </c>
      <c r="T21" s="202">
        <v>0</v>
      </c>
      <c r="U21" s="202">
        <v>0</v>
      </c>
      <c r="V21" s="202">
        <v>0</v>
      </c>
      <c r="W21" s="202">
        <v>0</v>
      </c>
      <c r="X21" s="202">
        <v>0</v>
      </c>
      <c r="Y21" s="202">
        <v>0.14899999999999999</v>
      </c>
      <c r="Z21" s="202">
        <v>3.6840000000000002</v>
      </c>
      <c r="AA21" s="202">
        <v>6.6139999999999999</v>
      </c>
      <c r="AB21" s="202">
        <v>4.5279999999999996</v>
      </c>
      <c r="AC21" s="202">
        <v>8.5830000000000002</v>
      </c>
      <c r="AD21" s="203">
        <v>62</v>
      </c>
      <c r="AE21" s="203">
        <v>5</v>
      </c>
      <c r="AF21" s="203">
        <v>310</v>
      </c>
      <c r="AG21" s="202">
        <v>53.783999999999999</v>
      </c>
      <c r="AH21" s="202">
        <v>1191.9970000000001</v>
      </c>
      <c r="AI21" s="202">
        <v>48</v>
      </c>
      <c r="AJ21" s="202">
        <v>40</v>
      </c>
      <c r="AK21" s="202">
        <v>48.405999999999999</v>
      </c>
    </row>
    <row r="22" spans="1:37" s="179" customFormat="1" ht="28.5" customHeight="1" x14ac:dyDescent="0.25">
      <c r="A22" s="216" t="s">
        <v>1363</v>
      </c>
      <c r="B22" s="177"/>
      <c r="C22" s="177" t="s">
        <v>92</v>
      </c>
      <c r="D22" s="178">
        <v>1506805</v>
      </c>
      <c r="E22" s="178" t="s">
        <v>1364</v>
      </c>
      <c r="F22" s="177" t="s">
        <v>1365</v>
      </c>
      <c r="G22" s="176">
        <v>841058019909</v>
      </c>
      <c r="H22" s="176">
        <v>10841058019913</v>
      </c>
      <c r="I22" s="200">
        <v>3.15</v>
      </c>
      <c r="J22" s="200">
        <v>0</v>
      </c>
      <c r="K22" s="200">
        <v>18.899999999999999</v>
      </c>
      <c r="L22" s="183">
        <v>0</v>
      </c>
      <c r="M22" s="183">
        <v>0</v>
      </c>
      <c r="N22" s="183">
        <v>6</v>
      </c>
      <c r="O22" s="201">
        <v>0.02</v>
      </c>
      <c r="P22" s="201">
        <v>0.57799999999999996</v>
      </c>
      <c r="Q22" s="202">
        <v>2.08</v>
      </c>
      <c r="R22" s="202">
        <v>2.08</v>
      </c>
      <c r="S22" s="202">
        <v>8</v>
      </c>
      <c r="T22" s="202">
        <v>0</v>
      </c>
      <c r="U22" s="202">
        <v>0</v>
      </c>
      <c r="V22" s="202">
        <v>0</v>
      </c>
      <c r="W22" s="202">
        <v>0</v>
      </c>
      <c r="X22" s="202">
        <v>0</v>
      </c>
      <c r="Y22" s="202">
        <v>0.14899999999999999</v>
      </c>
      <c r="Z22" s="202">
        <v>3.6840000000000002</v>
      </c>
      <c r="AA22" s="202">
        <v>6.6139999999999999</v>
      </c>
      <c r="AB22" s="202">
        <v>4.5279999999999996</v>
      </c>
      <c r="AC22" s="202">
        <v>8.5830000000000002</v>
      </c>
      <c r="AD22" s="203">
        <v>62</v>
      </c>
      <c r="AE22" s="203">
        <v>5</v>
      </c>
      <c r="AF22" s="203">
        <v>310</v>
      </c>
      <c r="AG22" s="202">
        <v>53.783999999999999</v>
      </c>
      <c r="AH22" s="202">
        <v>1191.9970000000001</v>
      </c>
      <c r="AI22" s="202">
        <v>48</v>
      </c>
      <c r="AJ22" s="202">
        <v>40</v>
      </c>
      <c r="AK22" s="202">
        <v>48.405999999999999</v>
      </c>
    </row>
    <row r="23" spans="1:37" ht="21" customHeight="1" x14ac:dyDescent="0.25">
      <c r="A23" s="264" t="s">
        <v>1366</v>
      </c>
      <c r="B23" s="281"/>
      <c r="C23" s="281"/>
      <c r="D23" s="281"/>
      <c r="E23" s="281"/>
      <c r="F23" s="281"/>
      <c r="G23" s="282"/>
      <c r="H23" s="282"/>
      <c r="I23" s="281"/>
      <c r="J23" s="281"/>
      <c r="K23" s="281"/>
      <c r="L23" s="281"/>
      <c r="M23" s="281"/>
      <c r="N23" s="281"/>
      <c r="O23" s="281"/>
      <c r="P23" s="281"/>
      <c r="Q23" s="281"/>
      <c r="R23" s="281"/>
      <c r="S23" s="281"/>
      <c r="T23" s="281"/>
      <c r="U23" s="281"/>
      <c r="V23" s="281"/>
      <c r="W23" s="281"/>
      <c r="X23" s="281"/>
      <c r="Y23" s="281"/>
      <c r="Z23" s="281"/>
      <c r="AA23" s="281"/>
      <c r="AB23" s="281"/>
      <c r="AC23" s="281"/>
      <c r="AD23" s="281"/>
      <c r="AE23" s="281"/>
      <c r="AF23" s="283"/>
      <c r="AG23" s="281"/>
      <c r="AH23" s="281"/>
      <c r="AI23" s="281"/>
      <c r="AJ23" s="281"/>
      <c r="AK23" s="283"/>
    </row>
    <row r="24" spans="1:37" s="236" customFormat="1" ht="28.5" customHeight="1" x14ac:dyDescent="0.25">
      <c r="A24" s="352" t="s">
        <v>1367</v>
      </c>
      <c r="B24" s="335">
        <v>45658</v>
      </c>
      <c r="C24" s="177" t="s">
        <v>92</v>
      </c>
      <c r="D24" s="353">
        <v>1794780</v>
      </c>
      <c r="E24" s="353" t="s">
        <v>1367</v>
      </c>
      <c r="F24" s="336" t="s">
        <v>1368</v>
      </c>
      <c r="G24" s="354">
        <v>841058021537</v>
      </c>
      <c r="H24" s="354">
        <v>10841058021534</v>
      </c>
      <c r="I24" s="355">
        <v>5.8</v>
      </c>
      <c r="J24" s="355">
        <v>0</v>
      </c>
      <c r="K24" s="355">
        <f>I24*N24</f>
        <v>34.799999999999997</v>
      </c>
      <c r="L24" s="353">
        <v>0</v>
      </c>
      <c r="M24" s="353">
        <v>0</v>
      </c>
      <c r="N24" s="353">
        <v>6</v>
      </c>
      <c r="O24" s="356">
        <v>1.4999999999999999E-2</v>
      </c>
      <c r="P24" s="356">
        <v>0.58599999999999997</v>
      </c>
      <c r="Q24" s="337">
        <v>1.85</v>
      </c>
      <c r="R24" s="337">
        <v>1.85</v>
      </c>
      <c r="S24" s="337">
        <v>7.7190000000000003</v>
      </c>
      <c r="T24" s="337">
        <v>0</v>
      </c>
      <c r="U24" s="337">
        <v>0</v>
      </c>
      <c r="V24" s="337">
        <v>0</v>
      </c>
      <c r="W24" s="337">
        <v>0</v>
      </c>
      <c r="X24" s="337">
        <v>0</v>
      </c>
      <c r="Y24" s="337">
        <v>0.125</v>
      </c>
      <c r="Z24" s="337">
        <v>3.6909999999999998</v>
      </c>
      <c r="AA24" s="337">
        <v>6.0629999999999997</v>
      </c>
      <c r="AB24" s="337">
        <v>4.25</v>
      </c>
      <c r="AC24" s="337">
        <v>8.375</v>
      </c>
      <c r="AD24" s="357">
        <v>72</v>
      </c>
      <c r="AE24" s="357">
        <v>6</v>
      </c>
      <c r="AF24" s="357">
        <v>432</v>
      </c>
      <c r="AG24" s="337">
        <v>61.389000000000003</v>
      </c>
      <c r="AH24" s="337">
        <v>1644.51</v>
      </c>
      <c r="AI24" s="337">
        <v>48</v>
      </c>
      <c r="AJ24" s="337">
        <v>40</v>
      </c>
      <c r="AK24" s="337">
        <v>55.25</v>
      </c>
    </row>
    <row r="25" spans="1:37" s="236" customFormat="1" ht="28.5" customHeight="1" x14ac:dyDescent="0.25">
      <c r="A25" s="352" t="s">
        <v>1369</v>
      </c>
      <c r="B25" s="335">
        <v>45658</v>
      </c>
      <c r="C25" s="177" t="s">
        <v>92</v>
      </c>
      <c r="D25" s="353">
        <v>1794781</v>
      </c>
      <c r="E25" s="353" t="s">
        <v>1369</v>
      </c>
      <c r="F25" s="336" t="s">
        <v>1370</v>
      </c>
      <c r="G25" s="354">
        <v>841058021582</v>
      </c>
      <c r="H25" s="354">
        <v>10841058021589</v>
      </c>
      <c r="I25" s="355">
        <v>5.8</v>
      </c>
      <c r="J25" s="355">
        <v>0</v>
      </c>
      <c r="K25" s="355">
        <f>I25*N25</f>
        <v>34.799999999999997</v>
      </c>
      <c r="L25" s="353">
        <v>0</v>
      </c>
      <c r="M25" s="353">
        <v>0</v>
      </c>
      <c r="N25" s="353">
        <v>6</v>
      </c>
      <c r="O25" s="356">
        <v>1.4999999999999999E-2</v>
      </c>
      <c r="P25" s="356">
        <v>0.58599999999999997</v>
      </c>
      <c r="Q25" s="337">
        <v>1.85</v>
      </c>
      <c r="R25" s="337">
        <v>1.85</v>
      </c>
      <c r="S25" s="337">
        <v>7.7190000000000003</v>
      </c>
      <c r="T25" s="337">
        <v>0</v>
      </c>
      <c r="U25" s="337">
        <v>0</v>
      </c>
      <c r="V25" s="337">
        <v>0</v>
      </c>
      <c r="W25" s="337">
        <v>0</v>
      </c>
      <c r="X25" s="337">
        <v>0</v>
      </c>
      <c r="Y25" s="337">
        <v>0.125</v>
      </c>
      <c r="Z25" s="337">
        <v>3.6909999999999998</v>
      </c>
      <c r="AA25" s="337">
        <v>6.0629999999999997</v>
      </c>
      <c r="AB25" s="337">
        <v>4.25</v>
      </c>
      <c r="AC25" s="337">
        <v>8.375</v>
      </c>
      <c r="AD25" s="357">
        <v>72</v>
      </c>
      <c r="AE25" s="357">
        <v>6</v>
      </c>
      <c r="AF25" s="357">
        <v>432</v>
      </c>
      <c r="AG25" s="337">
        <v>61.389000000000003</v>
      </c>
      <c r="AH25" s="337">
        <v>1644.51</v>
      </c>
      <c r="AI25" s="337">
        <v>48</v>
      </c>
      <c r="AJ25" s="337">
        <v>40</v>
      </c>
      <c r="AK25" s="337">
        <v>55.25</v>
      </c>
    </row>
    <row r="26" spans="1:37" ht="21" customHeight="1" x14ac:dyDescent="0.25">
      <c r="A26" s="264" t="s">
        <v>1274</v>
      </c>
      <c r="B26" s="281"/>
      <c r="C26" s="281"/>
      <c r="D26" s="281"/>
      <c r="E26" s="281"/>
      <c r="F26" s="281"/>
      <c r="G26" s="282"/>
      <c r="H26" s="282"/>
      <c r="I26" s="281"/>
      <c r="J26" s="281"/>
      <c r="K26" s="281"/>
      <c r="L26" s="281"/>
      <c r="M26" s="281"/>
      <c r="N26" s="281"/>
      <c r="O26" s="281"/>
      <c r="P26" s="281"/>
      <c r="Q26" s="281"/>
      <c r="R26" s="281"/>
      <c r="S26" s="281"/>
      <c r="T26" s="281"/>
      <c r="U26" s="281"/>
      <c r="V26" s="281"/>
      <c r="W26" s="281"/>
      <c r="X26" s="281"/>
      <c r="Y26" s="281"/>
      <c r="Z26" s="281"/>
      <c r="AA26" s="281"/>
      <c r="AB26" s="281"/>
      <c r="AC26" s="281"/>
      <c r="AD26" s="281"/>
      <c r="AE26" s="281"/>
      <c r="AF26" s="283"/>
      <c r="AG26" s="281"/>
      <c r="AH26" s="281"/>
      <c r="AI26" s="281"/>
      <c r="AJ26" s="281"/>
      <c r="AK26" s="283"/>
    </row>
    <row r="27" spans="1:37" s="377" customFormat="1" ht="28.5" customHeight="1" x14ac:dyDescent="0.25">
      <c r="A27" s="490" t="s">
        <v>1371</v>
      </c>
      <c r="B27" s="371"/>
      <c r="C27" s="371"/>
      <c r="D27" s="372">
        <v>1401438</v>
      </c>
      <c r="E27" s="372" t="s">
        <v>1371</v>
      </c>
      <c r="F27" s="371" t="s">
        <v>1372</v>
      </c>
      <c r="G27" s="370">
        <v>841058014669</v>
      </c>
      <c r="H27" s="370">
        <v>10841058014666</v>
      </c>
      <c r="I27" s="373">
        <v>5.85</v>
      </c>
      <c r="J27" s="373">
        <v>17.549999999999997</v>
      </c>
      <c r="K27" s="373">
        <v>70.199999999999989</v>
      </c>
      <c r="L27" s="372">
        <v>4</v>
      </c>
      <c r="M27" s="372">
        <v>3</v>
      </c>
      <c r="N27" s="372">
        <v>12</v>
      </c>
      <c r="O27" s="374">
        <v>2.8000000000000001E-2</v>
      </c>
      <c r="P27" s="374">
        <v>0.57099999999999995</v>
      </c>
      <c r="Q27" s="375">
        <v>2</v>
      </c>
      <c r="R27" s="375">
        <v>3</v>
      </c>
      <c r="S27" s="375">
        <v>8</v>
      </c>
      <c r="T27" s="375">
        <v>5.2999999999999999E-2</v>
      </c>
      <c r="U27" s="375">
        <v>1.7989999999999999</v>
      </c>
      <c r="V27" s="375">
        <v>5.8129999999999997</v>
      </c>
      <c r="W27" s="375">
        <v>1.9690000000000001</v>
      </c>
      <c r="X27" s="375">
        <v>7.9690000000000003</v>
      </c>
      <c r="Y27" s="375">
        <v>0.27500000000000002</v>
      </c>
      <c r="Z27" s="375">
        <v>7</v>
      </c>
      <c r="AA27" s="375">
        <v>8.32</v>
      </c>
      <c r="AB27" s="375">
        <v>6.57</v>
      </c>
      <c r="AC27" s="375">
        <v>8.7029999999999994</v>
      </c>
      <c r="AD27" s="376">
        <v>36</v>
      </c>
      <c r="AE27" s="376">
        <v>5</v>
      </c>
      <c r="AF27" s="376">
        <v>180</v>
      </c>
      <c r="AG27" s="375">
        <v>56.253</v>
      </c>
      <c r="AH27" s="375">
        <v>1309.9780000000001</v>
      </c>
      <c r="AI27" s="375">
        <v>48.17</v>
      </c>
      <c r="AJ27" s="375">
        <v>41.17</v>
      </c>
      <c r="AK27" s="375">
        <v>49.015000000000001</v>
      </c>
    </row>
    <row r="28" spans="1:37" ht="21" customHeight="1" x14ac:dyDescent="0.25">
      <c r="A28" s="264" t="s">
        <v>833</v>
      </c>
      <c r="B28" s="281"/>
      <c r="C28" s="281"/>
      <c r="D28" s="281"/>
      <c r="E28" s="281"/>
      <c r="F28" s="281"/>
      <c r="G28" s="282"/>
      <c r="H28" s="282"/>
      <c r="I28" s="281"/>
      <c r="J28" s="281"/>
      <c r="K28" s="281"/>
      <c r="L28" s="281"/>
      <c r="M28" s="281"/>
      <c r="N28" s="281"/>
      <c r="O28" s="281"/>
      <c r="P28" s="281"/>
      <c r="Q28" s="281"/>
      <c r="R28" s="281"/>
      <c r="S28" s="281"/>
      <c r="T28" s="281"/>
      <c r="U28" s="281"/>
      <c r="V28" s="281"/>
      <c r="W28" s="281"/>
      <c r="X28" s="281"/>
      <c r="Y28" s="281"/>
      <c r="Z28" s="281"/>
      <c r="AA28" s="281"/>
      <c r="AB28" s="281"/>
      <c r="AC28" s="281"/>
      <c r="AD28" s="281"/>
      <c r="AE28" s="281"/>
      <c r="AF28" s="283"/>
      <c r="AG28" s="281"/>
      <c r="AH28" s="281"/>
      <c r="AI28" s="281"/>
      <c r="AJ28" s="281"/>
      <c r="AK28" s="283"/>
    </row>
    <row r="29" spans="1:37" s="179" customFormat="1" ht="28.5" customHeight="1" x14ac:dyDescent="0.25">
      <c r="A29" s="216" t="s">
        <v>1373</v>
      </c>
      <c r="B29" s="177"/>
      <c r="C29" s="177" t="s">
        <v>1374</v>
      </c>
      <c r="D29" s="178">
        <v>1044786</v>
      </c>
      <c r="E29" s="178" t="s">
        <v>1375</v>
      </c>
      <c r="F29" s="177" t="s">
        <v>1376</v>
      </c>
      <c r="G29" s="176">
        <v>841058005223</v>
      </c>
      <c r="H29" s="176">
        <v>10841058006876</v>
      </c>
      <c r="I29" s="200">
        <v>5.8</v>
      </c>
      <c r="J29" s="200">
        <v>0</v>
      </c>
      <c r="K29" s="200">
        <f>I29*N29</f>
        <v>23.2</v>
      </c>
      <c r="L29" s="183">
        <v>0</v>
      </c>
      <c r="M29" s="183">
        <v>0</v>
      </c>
      <c r="N29" s="183">
        <v>4</v>
      </c>
      <c r="O29" s="201">
        <v>0.04</v>
      </c>
      <c r="P29" s="201">
        <v>1.155</v>
      </c>
      <c r="Q29" s="202">
        <v>2.08</v>
      </c>
      <c r="R29" s="202">
        <v>4.16</v>
      </c>
      <c r="S29" s="202">
        <v>8</v>
      </c>
      <c r="T29" s="202">
        <v>0</v>
      </c>
      <c r="U29" s="202">
        <v>0</v>
      </c>
      <c r="V29" s="202">
        <v>0</v>
      </c>
      <c r="W29" s="202">
        <v>0</v>
      </c>
      <c r="X29" s="202">
        <v>0</v>
      </c>
      <c r="Y29" s="202">
        <v>0.26</v>
      </c>
      <c r="Z29" s="202">
        <v>4.8899999999999997</v>
      </c>
      <c r="AA29" s="202">
        <v>8.6999999999999993</v>
      </c>
      <c r="AB29" s="202">
        <v>4.49</v>
      </c>
      <c r="AC29" s="202">
        <v>8.5399999999999991</v>
      </c>
      <c r="AD29" s="203">
        <v>45</v>
      </c>
      <c r="AE29" s="203">
        <v>5</v>
      </c>
      <c r="AF29" s="203">
        <f>AD29*AE29</f>
        <v>225</v>
      </c>
      <c r="AG29" s="202">
        <v>53.57</v>
      </c>
      <c r="AH29" s="202">
        <v>1149.23</v>
      </c>
      <c r="AI29" s="202">
        <v>48</v>
      </c>
      <c r="AJ29" s="202">
        <v>40</v>
      </c>
      <c r="AK29" s="202">
        <v>48.21</v>
      </c>
    </row>
    <row r="30" spans="1:37" s="179" customFormat="1" ht="28.5" customHeight="1" x14ac:dyDescent="0.25">
      <c r="A30" s="216" t="s">
        <v>1377</v>
      </c>
      <c r="B30" s="177"/>
      <c r="C30" s="177" t="s">
        <v>92</v>
      </c>
      <c r="D30" s="178">
        <v>1044794</v>
      </c>
      <c r="E30" s="178" t="s">
        <v>1378</v>
      </c>
      <c r="F30" s="177" t="s">
        <v>1379</v>
      </c>
      <c r="G30" s="176">
        <v>841058006169</v>
      </c>
      <c r="H30" s="176">
        <v>10841058006869</v>
      </c>
      <c r="I30" s="200">
        <v>5.8</v>
      </c>
      <c r="J30" s="200">
        <v>0</v>
      </c>
      <c r="K30" s="200">
        <v>23.2</v>
      </c>
      <c r="L30" s="183">
        <v>0</v>
      </c>
      <c r="M30" s="183">
        <v>0</v>
      </c>
      <c r="N30" s="183">
        <v>4</v>
      </c>
      <c r="O30" s="201">
        <v>0.04</v>
      </c>
      <c r="P30" s="201">
        <v>1.155</v>
      </c>
      <c r="Q30" s="202">
        <v>2.08</v>
      </c>
      <c r="R30" s="202">
        <v>4.16</v>
      </c>
      <c r="S30" s="202">
        <v>8</v>
      </c>
      <c r="T30" s="202">
        <v>0</v>
      </c>
      <c r="U30" s="202">
        <v>0</v>
      </c>
      <c r="V30" s="202">
        <v>0</v>
      </c>
      <c r="W30" s="202">
        <v>0</v>
      </c>
      <c r="X30" s="202">
        <v>0</v>
      </c>
      <c r="Y30" s="202">
        <v>0.193</v>
      </c>
      <c r="Z30" s="202">
        <v>4.8849999999999998</v>
      </c>
      <c r="AA30" s="202">
        <v>8.7010000000000005</v>
      </c>
      <c r="AB30" s="202">
        <v>4.4880000000000004</v>
      </c>
      <c r="AC30" s="202">
        <v>8.5429999999999993</v>
      </c>
      <c r="AD30" s="203">
        <v>45</v>
      </c>
      <c r="AE30" s="203">
        <v>5</v>
      </c>
      <c r="AF30" s="203">
        <v>225</v>
      </c>
      <c r="AG30" s="202">
        <v>53.566000000000003</v>
      </c>
      <c r="AH30" s="202">
        <v>1149.2059999999999</v>
      </c>
      <c r="AI30" s="202">
        <v>48</v>
      </c>
      <c r="AJ30" s="202">
        <v>40</v>
      </c>
      <c r="AK30" s="202">
        <v>48.209000000000003</v>
      </c>
    </row>
    <row r="31" spans="1:37" s="179" customFormat="1" ht="28.5" customHeight="1" x14ac:dyDescent="0.25">
      <c r="A31" s="216" t="s">
        <v>1380</v>
      </c>
      <c r="B31" s="177"/>
      <c r="C31" s="177" t="s">
        <v>92</v>
      </c>
      <c r="D31" s="178">
        <v>1044776</v>
      </c>
      <c r="E31" s="178" t="s">
        <v>1381</v>
      </c>
      <c r="F31" s="177" t="s">
        <v>1382</v>
      </c>
      <c r="G31" s="176">
        <v>841058005742</v>
      </c>
      <c r="H31" s="176">
        <v>10841058005749</v>
      </c>
      <c r="I31" s="200">
        <v>5.8</v>
      </c>
      <c r="J31" s="200">
        <v>0</v>
      </c>
      <c r="K31" s="200">
        <v>34.799999999999997</v>
      </c>
      <c r="L31" s="183">
        <v>0</v>
      </c>
      <c r="M31" s="183">
        <v>0</v>
      </c>
      <c r="N31" s="183">
        <v>6</v>
      </c>
      <c r="O31" s="201">
        <v>0.04</v>
      </c>
      <c r="P31" s="201">
        <v>1.155</v>
      </c>
      <c r="Q31" s="202">
        <v>2.08</v>
      </c>
      <c r="R31" s="202">
        <v>4.16</v>
      </c>
      <c r="S31" s="202">
        <v>8</v>
      </c>
      <c r="T31" s="202">
        <v>0</v>
      </c>
      <c r="U31" s="202">
        <v>0</v>
      </c>
      <c r="V31" s="202">
        <v>0</v>
      </c>
      <c r="W31" s="202">
        <v>0</v>
      </c>
      <c r="X31" s="202">
        <v>0</v>
      </c>
      <c r="Y31" s="202">
        <v>0.26</v>
      </c>
      <c r="Z31" s="202">
        <v>7.0350000000000001</v>
      </c>
      <c r="AA31" s="202">
        <v>8.75</v>
      </c>
      <c r="AB31" s="202">
        <v>6.3129999999999997</v>
      </c>
      <c r="AC31" s="202">
        <v>8.125</v>
      </c>
      <c r="AD31" s="203">
        <v>31</v>
      </c>
      <c r="AE31" s="203">
        <v>5</v>
      </c>
      <c r="AF31" s="203">
        <v>155</v>
      </c>
      <c r="AG31" s="202">
        <v>53.783999999999999</v>
      </c>
      <c r="AH31" s="202">
        <v>1140.3989999999999</v>
      </c>
      <c r="AI31" s="202">
        <v>48</v>
      </c>
      <c r="AJ31" s="202">
        <v>40</v>
      </c>
      <c r="AK31" s="202">
        <v>48.405999999999999</v>
      </c>
    </row>
    <row r="32" spans="1:37" s="179" customFormat="1" ht="28.5" customHeight="1" x14ac:dyDescent="0.25">
      <c r="A32" s="216" t="s">
        <v>1383</v>
      </c>
      <c r="B32" s="177"/>
      <c r="C32" s="177" t="s">
        <v>92</v>
      </c>
      <c r="D32" s="178">
        <v>1044756</v>
      </c>
      <c r="E32" s="178" t="s">
        <v>1384</v>
      </c>
      <c r="F32" s="177" t="s">
        <v>1385</v>
      </c>
      <c r="G32" s="176">
        <v>841058006152</v>
      </c>
      <c r="H32" s="176">
        <v>10841058006159</v>
      </c>
      <c r="I32" s="200">
        <v>5.8</v>
      </c>
      <c r="J32" s="200">
        <v>0</v>
      </c>
      <c r="K32" s="200">
        <v>34.799999999999997</v>
      </c>
      <c r="L32" s="183">
        <v>0</v>
      </c>
      <c r="M32" s="183">
        <v>0</v>
      </c>
      <c r="N32" s="183">
        <v>6</v>
      </c>
      <c r="O32" s="201">
        <v>0.04</v>
      </c>
      <c r="P32" s="201">
        <v>1.155</v>
      </c>
      <c r="Q32" s="202">
        <v>2.08</v>
      </c>
      <c r="R32" s="202">
        <v>4.16</v>
      </c>
      <c r="S32" s="202">
        <v>8</v>
      </c>
      <c r="T32" s="202">
        <v>0</v>
      </c>
      <c r="U32" s="202">
        <v>0</v>
      </c>
      <c r="V32" s="202">
        <v>0</v>
      </c>
      <c r="W32" s="202">
        <v>0</v>
      </c>
      <c r="X32" s="202">
        <v>0</v>
      </c>
      <c r="Y32" s="202">
        <v>0.26</v>
      </c>
      <c r="Z32" s="202">
        <v>7.0350000000000001</v>
      </c>
      <c r="AA32" s="202">
        <v>8.75</v>
      </c>
      <c r="AB32" s="202">
        <v>6.3129999999999997</v>
      </c>
      <c r="AC32" s="202">
        <v>8.125</v>
      </c>
      <c r="AD32" s="203">
        <v>31</v>
      </c>
      <c r="AE32" s="203">
        <v>5</v>
      </c>
      <c r="AF32" s="203">
        <v>155</v>
      </c>
      <c r="AG32" s="202">
        <v>53.783999999999999</v>
      </c>
      <c r="AH32" s="202">
        <v>1140.3989999999999</v>
      </c>
      <c r="AI32" s="202">
        <v>48</v>
      </c>
      <c r="AJ32" s="202">
        <v>40</v>
      </c>
      <c r="AK32" s="202">
        <v>48.405999999999999</v>
      </c>
    </row>
    <row r="33" spans="1:37" s="179" customFormat="1" ht="28.5" customHeight="1" x14ac:dyDescent="0.25">
      <c r="A33" s="216" t="s">
        <v>1386</v>
      </c>
      <c r="B33" s="177"/>
      <c r="C33" s="177" t="s">
        <v>92</v>
      </c>
      <c r="D33" s="178">
        <v>1360396</v>
      </c>
      <c r="E33" s="178" t="s">
        <v>1387</v>
      </c>
      <c r="F33" s="177" t="s">
        <v>1388</v>
      </c>
      <c r="G33" s="176">
        <v>841058006930</v>
      </c>
      <c r="H33" s="176">
        <v>10841058006937</v>
      </c>
      <c r="I33" s="200">
        <v>5.8</v>
      </c>
      <c r="J33" s="200">
        <v>0</v>
      </c>
      <c r="K33" s="200">
        <v>23.2</v>
      </c>
      <c r="L33" s="183">
        <v>0</v>
      </c>
      <c r="M33" s="183">
        <v>0</v>
      </c>
      <c r="N33" s="183">
        <v>4</v>
      </c>
      <c r="O33" s="201">
        <v>0.04</v>
      </c>
      <c r="P33" s="201">
        <v>1.155</v>
      </c>
      <c r="Q33" s="202">
        <v>2.08</v>
      </c>
      <c r="R33" s="202">
        <v>4.16</v>
      </c>
      <c r="S33" s="202">
        <v>8</v>
      </c>
      <c r="T33" s="202">
        <v>0</v>
      </c>
      <c r="U33" s="202">
        <v>0</v>
      </c>
      <c r="V33" s="202">
        <v>0</v>
      </c>
      <c r="W33" s="202">
        <v>0</v>
      </c>
      <c r="X33" s="202">
        <v>0</v>
      </c>
      <c r="Y33" s="202">
        <v>0.193</v>
      </c>
      <c r="Z33" s="202">
        <v>4.8849999999999998</v>
      </c>
      <c r="AA33" s="202">
        <v>8.7010000000000005</v>
      </c>
      <c r="AB33" s="202">
        <v>4.4880000000000004</v>
      </c>
      <c r="AC33" s="202">
        <v>8.5429999999999993</v>
      </c>
      <c r="AD33" s="203">
        <v>45</v>
      </c>
      <c r="AE33" s="203">
        <v>5</v>
      </c>
      <c r="AF33" s="203">
        <v>225</v>
      </c>
      <c r="AG33" s="202">
        <v>53.566000000000003</v>
      </c>
      <c r="AH33" s="202">
        <v>1149.2059999999999</v>
      </c>
      <c r="AI33" s="202">
        <v>48</v>
      </c>
      <c r="AJ33" s="202">
        <v>40</v>
      </c>
      <c r="AK33" s="202">
        <v>48.209000000000003</v>
      </c>
    </row>
    <row r="34" spans="1:37" s="179" customFormat="1" ht="28.5" customHeight="1" x14ac:dyDescent="0.25">
      <c r="A34" s="216" t="s">
        <v>1389</v>
      </c>
      <c r="B34" s="177"/>
      <c r="C34" s="177" t="s">
        <v>92</v>
      </c>
      <c r="D34" s="178"/>
      <c r="E34" s="178" t="s">
        <v>1390</v>
      </c>
      <c r="F34" s="177" t="s">
        <v>1391</v>
      </c>
      <c r="G34" s="176">
        <v>841058008422</v>
      </c>
      <c r="H34" s="176">
        <v>10841058008429</v>
      </c>
      <c r="I34" s="200">
        <v>5.8</v>
      </c>
      <c r="J34" s="200">
        <v>0</v>
      </c>
      <c r="K34" s="200">
        <v>23.2</v>
      </c>
      <c r="L34" s="183">
        <v>0</v>
      </c>
      <c r="M34" s="183">
        <v>0</v>
      </c>
      <c r="N34" s="183">
        <v>4</v>
      </c>
      <c r="O34" s="201">
        <v>0.04</v>
      </c>
      <c r="P34" s="201">
        <v>1.155</v>
      </c>
      <c r="Q34" s="202">
        <v>2.08</v>
      </c>
      <c r="R34" s="202">
        <v>4.16</v>
      </c>
      <c r="S34" s="202">
        <v>8</v>
      </c>
      <c r="T34" s="202">
        <v>0</v>
      </c>
      <c r="U34" s="202">
        <v>0</v>
      </c>
      <c r="V34" s="202">
        <v>0</v>
      </c>
      <c r="W34" s="202">
        <v>0</v>
      </c>
      <c r="X34" s="202">
        <v>0</v>
      </c>
      <c r="Y34" s="202">
        <v>0.193</v>
      </c>
      <c r="Z34" s="202">
        <v>4.8849999999999998</v>
      </c>
      <c r="AA34" s="202">
        <v>8.7010000000000005</v>
      </c>
      <c r="AB34" s="202">
        <v>4.4880000000000004</v>
      </c>
      <c r="AC34" s="202">
        <v>8.5429999999999993</v>
      </c>
      <c r="AD34" s="203">
        <v>45</v>
      </c>
      <c r="AE34" s="203">
        <v>5</v>
      </c>
      <c r="AF34" s="203">
        <v>225</v>
      </c>
      <c r="AG34" s="202">
        <v>53.566000000000003</v>
      </c>
      <c r="AH34" s="202">
        <v>1149.2059999999999</v>
      </c>
      <c r="AI34" s="202">
        <v>48</v>
      </c>
      <c r="AJ34" s="202">
        <v>40</v>
      </c>
      <c r="AK34" s="202">
        <v>48.209000000000003</v>
      </c>
    </row>
    <row r="35" spans="1:37" ht="21" customHeight="1" x14ac:dyDescent="0.25">
      <c r="A35" s="264" t="s">
        <v>1392</v>
      </c>
      <c r="B35" s="281"/>
      <c r="C35" s="281"/>
      <c r="D35" s="281"/>
      <c r="E35" s="281"/>
      <c r="F35" s="281"/>
      <c r="G35" s="282"/>
      <c r="H35" s="282"/>
      <c r="I35" s="281"/>
      <c r="J35" s="281"/>
      <c r="K35" s="281"/>
      <c r="L35" s="281"/>
      <c r="M35" s="281"/>
      <c r="N35" s="281"/>
      <c r="O35" s="281"/>
      <c r="P35" s="281"/>
      <c r="Q35" s="281"/>
      <c r="R35" s="281"/>
      <c r="S35" s="281"/>
      <c r="T35" s="281"/>
      <c r="U35" s="281"/>
      <c r="V35" s="281"/>
      <c r="W35" s="281"/>
      <c r="X35" s="281"/>
      <c r="Y35" s="281"/>
      <c r="Z35" s="281"/>
      <c r="AA35" s="281"/>
      <c r="AB35" s="281"/>
      <c r="AC35" s="281"/>
      <c r="AD35" s="281"/>
      <c r="AE35" s="281"/>
      <c r="AF35" s="283"/>
      <c r="AG35" s="281"/>
      <c r="AH35" s="281"/>
      <c r="AI35" s="281"/>
      <c r="AJ35" s="281"/>
      <c r="AK35" s="283"/>
    </row>
    <row r="36" spans="1:37" s="179" customFormat="1" ht="28.5" customHeight="1" x14ac:dyDescent="0.25">
      <c r="A36" s="216" t="s">
        <v>1393</v>
      </c>
      <c r="B36" s="177"/>
      <c r="C36" s="177" t="s">
        <v>1394</v>
      </c>
      <c r="D36" s="178">
        <v>1044786</v>
      </c>
      <c r="E36" s="178" t="s">
        <v>1395</v>
      </c>
      <c r="F36" s="177" t="s">
        <v>1396</v>
      </c>
      <c r="G36" s="176">
        <v>841058005193</v>
      </c>
      <c r="H36" s="176">
        <v>10841058006760</v>
      </c>
      <c r="I36" s="200">
        <v>1.31</v>
      </c>
      <c r="J36" s="200">
        <v>15.72</v>
      </c>
      <c r="K36" s="200">
        <v>15.72</v>
      </c>
      <c r="L36" s="183">
        <v>1</v>
      </c>
      <c r="M36" s="183">
        <v>12</v>
      </c>
      <c r="N36" s="183">
        <v>12</v>
      </c>
      <c r="O36" s="201">
        <v>0.01</v>
      </c>
      <c r="P36" s="201">
        <v>0.25</v>
      </c>
      <c r="Q36" s="202">
        <v>1.72</v>
      </c>
      <c r="R36" s="202">
        <v>1.72</v>
      </c>
      <c r="S36" s="202">
        <v>5.16</v>
      </c>
      <c r="T36" s="202">
        <v>0.11</v>
      </c>
      <c r="U36" s="202">
        <v>3.01</v>
      </c>
      <c r="V36" s="202">
        <v>7.06</v>
      </c>
      <c r="W36" s="202">
        <v>5.28</v>
      </c>
      <c r="X36" s="202">
        <v>5.17</v>
      </c>
      <c r="Y36" s="202">
        <v>0.13</v>
      </c>
      <c r="Z36" s="202">
        <v>3.2</v>
      </c>
      <c r="AA36" s="202">
        <v>7.43</v>
      </c>
      <c r="AB36" s="202">
        <v>5.51</v>
      </c>
      <c r="AC36" s="202">
        <v>5.6</v>
      </c>
      <c r="AD36" s="203">
        <v>40</v>
      </c>
      <c r="AE36" s="203">
        <v>7</v>
      </c>
      <c r="AF36" s="203">
        <v>280</v>
      </c>
      <c r="AG36" s="202">
        <v>51.52</v>
      </c>
      <c r="AH36" s="202">
        <v>945.72</v>
      </c>
      <c r="AI36" s="202">
        <v>48.03</v>
      </c>
      <c r="AJ36" s="202">
        <v>40</v>
      </c>
      <c r="AK36" s="202">
        <v>46.34</v>
      </c>
    </row>
    <row r="37" spans="1:37" s="179" customFormat="1" ht="28.5" customHeight="1" x14ac:dyDescent="0.25">
      <c r="A37" s="216" t="s">
        <v>1397</v>
      </c>
      <c r="B37" s="177"/>
      <c r="C37" s="177" t="s">
        <v>1394</v>
      </c>
      <c r="D37" s="178">
        <v>1044756</v>
      </c>
      <c r="E37" s="178" t="s">
        <v>1398</v>
      </c>
      <c r="F37" s="177" t="s">
        <v>1399</v>
      </c>
      <c r="G37" s="176">
        <v>841058005483</v>
      </c>
      <c r="H37" s="176">
        <v>10841058006753</v>
      </c>
      <c r="I37" s="200">
        <v>1.31</v>
      </c>
      <c r="J37" s="200">
        <v>15.72</v>
      </c>
      <c r="K37" s="200">
        <v>15.72</v>
      </c>
      <c r="L37" s="183">
        <v>1</v>
      </c>
      <c r="M37" s="183">
        <v>12</v>
      </c>
      <c r="N37" s="183">
        <v>12</v>
      </c>
      <c r="O37" s="201">
        <v>0.01</v>
      </c>
      <c r="P37" s="201">
        <v>0.25</v>
      </c>
      <c r="Q37" s="202">
        <v>1.72</v>
      </c>
      <c r="R37" s="202">
        <v>1.72</v>
      </c>
      <c r="S37" s="202">
        <v>5.16</v>
      </c>
      <c r="T37" s="202">
        <v>0.11</v>
      </c>
      <c r="U37" s="202">
        <v>3.01</v>
      </c>
      <c r="V37" s="202">
        <v>7.06</v>
      </c>
      <c r="W37" s="202">
        <v>5.28</v>
      </c>
      <c r="X37" s="202">
        <v>5.17</v>
      </c>
      <c r="Y37" s="202">
        <v>0.13</v>
      </c>
      <c r="Z37" s="202">
        <v>3.1</v>
      </c>
      <c r="AA37" s="202">
        <v>7.9</v>
      </c>
      <c r="AB37" s="202">
        <v>5.51</v>
      </c>
      <c r="AC37" s="202">
        <v>5.8</v>
      </c>
      <c r="AD37" s="203">
        <v>40</v>
      </c>
      <c r="AE37" s="203">
        <v>7</v>
      </c>
      <c r="AF37" s="203">
        <v>280</v>
      </c>
      <c r="AG37" s="202">
        <v>51.52</v>
      </c>
      <c r="AH37" s="202">
        <v>945.72</v>
      </c>
      <c r="AI37" s="202">
        <v>48.03</v>
      </c>
      <c r="AJ37" s="202">
        <v>40</v>
      </c>
      <c r="AK37" s="202">
        <v>46.34</v>
      </c>
    </row>
    <row r="38" spans="1:37" ht="14.25" customHeight="1" x14ac:dyDescent="0.25">
      <c r="A38" s="232"/>
      <c r="B38" s="232"/>
      <c r="C38" s="232"/>
      <c r="D38" s="232"/>
      <c r="E38" s="232"/>
      <c r="F38" s="232"/>
      <c r="G38" s="233"/>
      <c r="H38" s="233"/>
      <c r="I38" s="232"/>
      <c r="J38" s="232"/>
      <c r="K38" s="232"/>
      <c r="L38" s="232"/>
      <c r="M38" s="232"/>
      <c r="N38" s="232"/>
      <c r="O38" s="232"/>
      <c r="P38" s="232"/>
      <c r="Q38" s="232"/>
      <c r="R38" s="232"/>
      <c r="S38" s="232"/>
      <c r="T38" s="232"/>
      <c r="U38" s="232"/>
      <c r="V38" s="232"/>
      <c r="W38" s="232"/>
      <c r="X38" s="232"/>
      <c r="Y38" s="232"/>
      <c r="Z38" s="232"/>
      <c r="AA38" s="232"/>
      <c r="AB38" s="232"/>
      <c r="AC38" s="232"/>
      <c r="AD38" s="232"/>
      <c r="AE38" s="232"/>
      <c r="AF38" s="232"/>
      <c r="AG38" s="232"/>
      <c r="AH38" s="232"/>
      <c r="AI38" s="232"/>
      <c r="AJ38" s="232"/>
      <c r="AK38" s="232"/>
    </row>
    <row r="39" spans="1:37" ht="14.25" customHeight="1" x14ac:dyDescent="0.25">
      <c r="B39" s="234"/>
      <c r="C39" s="234"/>
    </row>
    <row r="40" spans="1:37" ht="14.25" customHeight="1" x14ac:dyDescent="0.25">
      <c r="B40" s="228"/>
      <c r="C40" s="228"/>
    </row>
    <row r="41" spans="1:37" ht="14.25" customHeight="1" x14ac:dyDescent="0.25">
      <c r="B41" s="228"/>
      <c r="C41" s="228"/>
    </row>
    <row r="42" spans="1:37" ht="14.25" customHeight="1" x14ac:dyDescent="0.25">
      <c r="B42" s="230"/>
      <c r="C42" s="230"/>
    </row>
    <row r="43" spans="1:37" ht="14.25" customHeight="1" x14ac:dyDescent="0.25">
      <c r="B43" s="230"/>
      <c r="C43" s="230"/>
    </row>
    <row r="44" spans="1:37" ht="14.25" customHeight="1" x14ac:dyDescent="0.25">
      <c r="B44" s="228"/>
      <c r="C44" s="228"/>
    </row>
    <row r="45" spans="1:37" ht="14.1" customHeight="1" x14ac:dyDescent="0.25">
      <c r="B45" s="228"/>
      <c r="C45" s="228"/>
    </row>
    <row r="46" spans="1:37" ht="14.25" customHeight="1" x14ac:dyDescent="0.25">
      <c r="B46" s="228"/>
      <c r="C46" s="228"/>
    </row>
    <row r="47" spans="1:37" ht="14.25" customHeight="1" x14ac:dyDescent="0.25">
      <c r="B47" s="228"/>
      <c r="C47" s="228"/>
    </row>
    <row r="48" spans="1:37" ht="14.25" customHeight="1" x14ac:dyDescent="0.25">
      <c r="B48" s="228"/>
      <c r="C48" s="228"/>
    </row>
  </sheetData>
  <mergeCells count="4">
    <mergeCell ref="AG6:AK6"/>
    <mergeCell ref="Y6:AF6"/>
    <mergeCell ref="T6:X6"/>
    <mergeCell ref="O6:S6"/>
  </mergeCells>
  <hyperlinks>
    <hyperlink ref="R3" r:id="rId1" xr:uid="{C42E5405-A7F3-480A-B9F8-1F5013DC7DAD}"/>
  </hyperlinks>
  <pageMargins left="0.7" right="0.7" top="0.75" bottom="0.75" header="0.3" footer="0.3"/>
  <pageSetup paperSize="17" scale="55" fitToHeight="0" orientation="landscape" r:id="rId2"/>
  <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BE192-E1D8-4AF4-90D6-2E978C02C503}">
  <sheetPr>
    <pageSetUpPr fitToPage="1"/>
  </sheetPr>
  <dimension ref="A1:AQ31"/>
  <sheetViews>
    <sheetView showGridLines="0" zoomScaleNormal="100" workbookViewId="0">
      <pane ySplit="7" topLeftCell="A8" activePane="bottomLeft" state="frozen"/>
      <selection pane="bottomLeft" activeCell="C17" sqref="C17"/>
    </sheetView>
  </sheetViews>
  <sheetFormatPr defaultColWidth="9.140625" defaultRowHeight="14.25" customHeight="1" x14ac:dyDescent="0.25"/>
  <cols>
    <col min="1" max="1" width="14.28515625" style="166" customWidth="1"/>
    <col min="2" max="2" width="14.5703125" style="166" customWidth="1"/>
    <col min="3" max="3" width="13.42578125" style="166" customWidth="1"/>
    <col min="4" max="4" width="10.5703125" style="166" bestFit="1" customWidth="1"/>
    <col min="5" max="5" width="12.85546875" style="229" hidden="1" customWidth="1"/>
    <col min="6" max="6" width="40.42578125" style="166" customWidth="1"/>
    <col min="7" max="7" width="15.7109375" style="165" bestFit="1" customWidth="1"/>
    <col min="8" max="8" width="17.85546875" style="165" bestFit="1" customWidth="1"/>
    <col min="9" max="33" width="7.42578125" style="166" customWidth="1"/>
    <col min="34" max="34" width="9" style="166" customWidth="1"/>
    <col min="35" max="37" width="7.42578125" style="166" customWidth="1"/>
    <col min="38" max="38" width="3" style="166" customWidth="1"/>
    <col min="39" max="40" width="9.140625" style="166"/>
    <col min="41" max="41" width="13.140625" style="166" bestFit="1" customWidth="1"/>
    <col min="42" max="16384" width="9.140625" style="166"/>
  </cols>
  <sheetData>
    <row r="1" spans="1:42" s="188" customFormat="1" ht="12.75" x14ac:dyDescent="0.2">
      <c r="G1" s="189"/>
      <c r="H1" s="189"/>
      <c r="S1" s="190"/>
      <c r="W1" s="190"/>
      <c r="AB1" s="190"/>
    </row>
    <row r="2" spans="1:42" s="188" customFormat="1" ht="28.5" x14ac:dyDescent="0.25">
      <c r="G2" s="189"/>
      <c r="H2" s="191" t="s">
        <v>59</v>
      </c>
      <c r="M2" s="168"/>
      <c r="Q2" s="1" t="s">
        <v>58</v>
      </c>
      <c r="R2" s="1"/>
      <c r="S2" s="1"/>
      <c r="T2" s="4"/>
      <c r="U2" s="1"/>
      <c r="V2" s="1"/>
    </row>
    <row r="3" spans="1:42" s="188" customFormat="1" ht="23.25" x14ac:dyDescent="0.25">
      <c r="G3" s="189"/>
      <c r="H3" s="192" t="s">
        <v>1327</v>
      </c>
      <c r="M3" s="168"/>
      <c r="Q3" s="493" t="s">
        <v>60</v>
      </c>
      <c r="R3" s="1"/>
      <c r="S3" s="1"/>
      <c r="T3" s="1"/>
      <c r="U3" s="1"/>
      <c r="V3" s="1"/>
    </row>
    <row r="4" spans="1:42" s="188" customFormat="1" ht="20.25" x14ac:dyDescent="0.2">
      <c r="G4" s="189"/>
      <c r="H4" s="8" t="s">
        <v>62</v>
      </c>
    </row>
    <row r="5" spans="1:42" s="188" customFormat="1" ht="12.75" x14ac:dyDescent="0.2">
      <c r="B5" s="190"/>
      <c r="C5" s="190"/>
      <c r="G5" s="189"/>
      <c r="H5" s="189"/>
    </row>
    <row r="6" spans="1:42" s="188" customFormat="1" ht="15" customHeight="1" x14ac:dyDescent="0.2">
      <c r="A6" s="171"/>
      <c r="B6" s="171"/>
      <c r="C6" s="171"/>
      <c r="D6" s="171"/>
      <c r="E6" s="171"/>
      <c r="F6" s="235"/>
      <c r="G6" s="172"/>
      <c r="H6" s="172"/>
      <c r="I6" s="173"/>
      <c r="J6" s="256" t="s">
        <v>63</v>
      </c>
      <c r="K6" s="174"/>
      <c r="L6" s="173"/>
      <c r="M6" s="256" t="s">
        <v>64</v>
      </c>
      <c r="N6" s="174"/>
      <c r="O6" s="552" t="s">
        <v>65</v>
      </c>
      <c r="P6" s="553"/>
      <c r="Q6" s="553"/>
      <c r="R6" s="553"/>
      <c r="S6" s="553"/>
      <c r="T6" s="553" t="s">
        <v>66</v>
      </c>
      <c r="U6" s="553"/>
      <c r="V6" s="553"/>
      <c r="W6" s="553"/>
      <c r="X6" s="553"/>
      <c r="Y6" s="553" t="s">
        <v>67</v>
      </c>
      <c r="Z6" s="553"/>
      <c r="AA6" s="553"/>
      <c r="AB6" s="553"/>
      <c r="AC6" s="553"/>
      <c r="AD6" s="553"/>
      <c r="AE6" s="553"/>
      <c r="AF6" s="554"/>
      <c r="AG6" s="552" t="s">
        <v>68</v>
      </c>
      <c r="AH6" s="553"/>
      <c r="AI6" s="553"/>
      <c r="AJ6" s="553"/>
      <c r="AK6" s="553"/>
      <c r="AL6" s="190"/>
    </row>
    <row r="7" spans="1:42" s="188" customFormat="1" ht="48.75" customHeight="1" x14ac:dyDescent="0.2">
      <c r="A7" s="258" t="s">
        <v>69</v>
      </c>
      <c r="B7" s="258" t="s">
        <v>70</v>
      </c>
      <c r="C7" s="258" t="s">
        <v>71</v>
      </c>
      <c r="D7" s="258" t="s">
        <v>404</v>
      </c>
      <c r="E7" s="258" t="s">
        <v>1075</v>
      </c>
      <c r="F7" s="277" t="s">
        <v>405</v>
      </c>
      <c r="G7" s="257" t="s">
        <v>74</v>
      </c>
      <c r="H7" s="257" t="s">
        <v>75</v>
      </c>
      <c r="I7" s="258" t="s">
        <v>76</v>
      </c>
      <c r="J7" s="258" t="s">
        <v>77</v>
      </c>
      <c r="K7" s="258" t="s">
        <v>78</v>
      </c>
      <c r="L7" s="258" t="s">
        <v>77</v>
      </c>
      <c r="M7" s="258" t="s">
        <v>79</v>
      </c>
      <c r="N7" s="258" t="s">
        <v>80</v>
      </c>
      <c r="O7" s="262" t="s">
        <v>407</v>
      </c>
      <c r="P7" s="260" t="s">
        <v>406</v>
      </c>
      <c r="Q7" s="261" t="s">
        <v>82</v>
      </c>
      <c r="R7" s="260" t="s">
        <v>83</v>
      </c>
      <c r="S7" s="260" t="s">
        <v>84</v>
      </c>
      <c r="T7" s="262" t="s">
        <v>407</v>
      </c>
      <c r="U7" s="260" t="s">
        <v>406</v>
      </c>
      <c r="V7" s="261" t="s">
        <v>82</v>
      </c>
      <c r="W7" s="260" t="s">
        <v>83</v>
      </c>
      <c r="X7" s="260" t="s">
        <v>84</v>
      </c>
      <c r="Y7" s="278" t="s">
        <v>407</v>
      </c>
      <c r="Z7" s="279" t="s">
        <v>406</v>
      </c>
      <c r="AA7" s="280" t="s">
        <v>82</v>
      </c>
      <c r="AB7" s="279" t="s">
        <v>83</v>
      </c>
      <c r="AC7" s="279" t="s">
        <v>84</v>
      </c>
      <c r="AD7" s="260" t="s">
        <v>87</v>
      </c>
      <c r="AE7" s="260" t="s">
        <v>88</v>
      </c>
      <c r="AF7" s="262" t="s">
        <v>89</v>
      </c>
      <c r="AG7" s="260" t="s">
        <v>407</v>
      </c>
      <c r="AH7" s="263" t="s">
        <v>1212</v>
      </c>
      <c r="AI7" s="280" t="s">
        <v>82</v>
      </c>
      <c r="AJ7" s="279" t="s">
        <v>83</v>
      </c>
      <c r="AK7" s="260" t="s">
        <v>84</v>
      </c>
      <c r="AL7" s="190"/>
    </row>
    <row r="8" spans="1:42" ht="21.75" customHeight="1" x14ac:dyDescent="0.25">
      <c r="A8" s="264" t="s">
        <v>1328</v>
      </c>
      <c r="B8" s="281"/>
      <c r="C8" s="281"/>
      <c r="D8" s="281"/>
      <c r="E8" s="281"/>
      <c r="F8" s="281"/>
      <c r="G8" s="282"/>
      <c r="H8" s="282"/>
      <c r="I8" s="281"/>
      <c r="J8" s="281"/>
      <c r="K8" s="281"/>
      <c r="L8" s="281"/>
      <c r="M8" s="281"/>
      <c r="N8" s="281"/>
      <c r="O8" s="281"/>
      <c r="P8" s="281"/>
      <c r="Q8" s="281"/>
      <c r="R8" s="281"/>
      <c r="S8" s="281"/>
      <c r="T8" s="281"/>
      <c r="U8" s="281"/>
      <c r="V8" s="281"/>
      <c r="W8" s="281"/>
      <c r="X8" s="281"/>
      <c r="Y8" s="281"/>
      <c r="Z8" s="281"/>
      <c r="AA8" s="281"/>
      <c r="AB8" s="281"/>
      <c r="AC8" s="281"/>
      <c r="AD8" s="281"/>
      <c r="AE8" s="281"/>
      <c r="AF8" s="283"/>
      <c r="AG8" s="281"/>
      <c r="AH8" s="281"/>
      <c r="AI8" s="281"/>
      <c r="AJ8" s="281"/>
      <c r="AK8" s="283"/>
    </row>
    <row r="9" spans="1:42" ht="21.75" customHeight="1" x14ac:dyDescent="0.25">
      <c r="A9" s="181" t="s">
        <v>1329</v>
      </c>
      <c r="B9" s="204"/>
      <c r="C9" s="204"/>
      <c r="D9" s="181"/>
      <c r="E9" s="181" t="s">
        <v>1329</v>
      </c>
      <c r="F9" s="204" t="s">
        <v>1330</v>
      </c>
      <c r="G9" s="207">
        <v>841058011965</v>
      </c>
      <c r="H9" s="207">
        <v>10841058011979</v>
      </c>
      <c r="I9" s="200">
        <v>3.15</v>
      </c>
      <c r="J9" s="200"/>
      <c r="K9" s="200">
        <v>18.899999999999999</v>
      </c>
      <c r="L9" s="183">
        <v>0</v>
      </c>
      <c r="M9" s="183">
        <v>0</v>
      </c>
      <c r="N9" s="183">
        <v>6</v>
      </c>
      <c r="O9" s="201">
        <v>0.02</v>
      </c>
      <c r="P9" s="201">
        <v>0.57999999999999996</v>
      </c>
      <c r="Q9" s="202">
        <v>2.08</v>
      </c>
      <c r="R9" s="202">
        <v>2.08</v>
      </c>
      <c r="S9" s="202">
        <v>8</v>
      </c>
      <c r="T9" s="202">
        <v>0</v>
      </c>
      <c r="U9" s="202">
        <v>0</v>
      </c>
      <c r="V9" s="202">
        <v>0</v>
      </c>
      <c r="W9" s="202">
        <v>0</v>
      </c>
      <c r="X9" s="202">
        <v>0</v>
      </c>
      <c r="Y9" s="202">
        <v>0.153</v>
      </c>
      <c r="Z9" s="202">
        <v>3.5009999999999999</v>
      </c>
      <c r="AA9" s="202">
        <v>6.54</v>
      </c>
      <c r="AB9" s="202">
        <v>4.53</v>
      </c>
      <c r="AC9" s="202">
        <v>8.35</v>
      </c>
      <c r="AD9" s="203">
        <v>58</v>
      </c>
      <c r="AE9" s="203">
        <v>5</v>
      </c>
      <c r="AF9" s="203">
        <f>AD9*AE9</f>
        <v>290</v>
      </c>
      <c r="AG9" s="202">
        <v>54.46</v>
      </c>
      <c r="AH9" s="202">
        <v>1118</v>
      </c>
      <c r="AI9" s="202">
        <v>48</v>
      </c>
      <c r="AJ9" s="202">
        <v>40</v>
      </c>
      <c r="AK9" s="202">
        <v>49.02</v>
      </c>
      <c r="AP9" s="231"/>
    </row>
    <row r="10" spans="1:42" ht="21.75" customHeight="1" x14ac:dyDescent="0.25">
      <c r="A10" s="181" t="s">
        <v>1331</v>
      </c>
      <c r="B10" s="204"/>
      <c r="C10" s="204"/>
      <c r="D10" s="181"/>
      <c r="E10" s="181" t="s">
        <v>1331</v>
      </c>
      <c r="F10" s="204" t="s">
        <v>1332</v>
      </c>
      <c r="G10" s="207">
        <v>841058012115</v>
      </c>
      <c r="H10" s="207">
        <v>10841058012112</v>
      </c>
      <c r="I10" s="200">
        <v>3.25</v>
      </c>
      <c r="J10" s="200">
        <v>9.75</v>
      </c>
      <c r="K10" s="200">
        <v>39</v>
      </c>
      <c r="L10" s="183">
        <v>4</v>
      </c>
      <c r="M10" s="183">
        <v>3</v>
      </c>
      <c r="N10" s="183">
        <v>12</v>
      </c>
      <c r="O10" s="201">
        <v>0.01</v>
      </c>
      <c r="P10" s="201">
        <v>0.25</v>
      </c>
      <c r="Q10" s="202">
        <v>2.73</v>
      </c>
      <c r="R10" s="202">
        <v>1.49</v>
      </c>
      <c r="S10" s="202">
        <v>4.96</v>
      </c>
      <c r="T10" s="202">
        <v>0.03</v>
      </c>
      <c r="U10" s="202">
        <v>0.79</v>
      </c>
      <c r="V10" s="202">
        <v>6</v>
      </c>
      <c r="W10" s="202">
        <v>1.5</v>
      </c>
      <c r="X10" s="202">
        <v>6.5</v>
      </c>
      <c r="Y10" s="202">
        <v>0.23</v>
      </c>
      <c r="Z10" s="202">
        <v>3.2</v>
      </c>
      <c r="AA10" s="202">
        <v>8</v>
      </c>
      <c r="AB10" s="202">
        <v>6.4</v>
      </c>
      <c r="AC10" s="202">
        <v>5.75</v>
      </c>
      <c r="AD10" s="203">
        <v>36</v>
      </c>
      <c r="AE10" s="203">
        <v>7</v>
      </c>
      <c r="AF10" s="203">
        <v>252</v>
      </c>
      <c r="AG10" s="202">
        <v>56.67</v>
      </c>
      <c r="AH10" s="202">
        <v>839.19</v>
      </c>
      <c r="AI10" s="202">
        <v>48</v>
      </c>
      <c r="AJ10" s="202">
        <v>40</v>
      </c>
      <c r="AK10" s="202">
        <v>51</v>
      </c>
    </row>
    <row r="11" spans="1:42" ht="21.75" customHeight="1" x14ac:dyDescent="0.25">
      <c r="A11" s="181" t="s">
        <v>1333</v>
      </c>
      <c r="B11" s="204"/>
      <c r="C11" s="204" t="s">
        <v>92</v>
      </c>
      <c r="D11" s="181">
        <v>1639483</v>
      </c>
      <c r="E11" s="181" t="s">
        <v>1334</v>
      </c>
      <c r="F11" s="204" t="s">
        <v>1335</v>
      </c>
      <c r="G11" s="207">
        <v>841058003656</v>
      </c>
      <c r="H11" s="207">
        <v>10841058003653</v>
      </c>
      <c r="I11" s="200">
        <v>3.15</v>
      </c>
      <c r="J11" s="200">
        <v>0</v>
      </c>
      <c r="K11" s="200">
        <v>18.899999999999999</v>
      </c>
      <c r="L11" s="183">
        <v>0</v>
      </c>
      <c r="M11" s="183">
        <v>0</v>
      </c>
      <c r="N11" s="183">
        <v>6</v>
      </c>
      <c r="O11" s="201">
        <v>0.02</v>
      </c>
      <c r="P11" s="201">
        <v>0.57799999999999996</v>
      </c>
      <c r="Q11" s="202">
        <v>2.08</v>
      </c>
      <c r="R11" s="202">
        <v>2.08</v>
      </c>
      <c r="S11" s="202">
        <v>8</v>
      </c>
      <c r="T11" s="202">
        <v>0</v>
      </c>
      <c r="U11" s="202">
        <v>0</v>
      </c>
      <c r="V11" s="202">
        <v>0</v>
      </c>
      <c r="W11" s="202">
        <v>0</v>
      </c>
      <c r="X11" s="202">
        <v>0</v>
      </c>
      <c r="Y11" s="202">
        <v>0.14899999999999999</v>
      </c>
      <c r="Z11" s="202">
        <v>3.6840000000000002</v>
      </c>
      <c r="AA11" s="202">
        <v>6.6139999999999999</v>
      </c>
      <c r="AB11" s="202">
        <v>4.5279999999999996</v>
      </c>
      <c r="AC11" s="202">
        <v>8.5830000000000002</v>
      </c>
      <c r="AD11" s="203">
        <v>62</v>
      </c>
      <c r="AE11" s="203">
        <v>5</v>
      </c>
      <c r="AF11" s="203">
        <v>310</v>
      </c>
      <c r="AG11" s="202">
        <v>53.783999999999999</v>
      </c>
      <c r="AH11" s="202">
        <v>1191.9970000000001</v>
      </c>
      <c r="AI11" s="202">
        <v>48</v>
      </c>
      <c r="AJ11" s="202">
        <v>40</v>
      </c>
      <c r="AK11" s="202">
        <v>48.405999999999999</v>
      </c>
      <c r="AP11" s="231"/>
    </row>
    <row r="12" spans="1:42" ht="21.75" customHeight="1" x14ac:dyDescent="0.25">
      <c r="A12" s="181" t="s">
        <v>1336</v>
      </c>
      <c r="B12" s="204"/>
      <c r="C12" s="204" t="s">
        <v>92</v>
      </c>
      <c r="D12" s="181">
        <v>1044786</v>
      </c>
      <c r="E12" s="181" t="s">
        <v>1337</v>
      </c>
      <c r="F12" s="204" t="s">
        <v>1338</v>
      </c>
      <c r="G12" s="207">
        <v>841058005209</v>
      </c>
      <c r="H12" s="207">
        <v>10841058005206</v>
      </c>
      <c r="I12" s="200">
        <v>3.15</v>
      </c>
      <c r="J12" s="200">
        <v>0</v>
      </c>
      <c r="K12" s="200">
        <v>18.899999999999999</v>
      </c>
      <c r="L12" s="183">
        <v>0</v>
      </c>
      <c r="M12" s="183">
        <v>0</v>
      </c>
      <c r="N12" s="183">
        <v>6</v>
      </c>
      <c r="O12" s="201">
        <v>0.02</v>
      </c>
      <c r="P12" s="201">
        <v>0.57799999999999996</v>
      </c>
      <c r="Q12" s="202">
        <v>2.08</v>
      </c>
      <c r="R12" s="202">
        <v>2.08</v>
      </c>
      <c r="S12" s="202">
        <v>8</v>
      </c>
      <c r="T12" s="202">
        <v>0</v>
      </c>
      <c r="U12" s="202">
        <v>0</v>
      </c>
      <c r="V12" s="202">
        <v>0</v>
      </c>
      <c r="W12" s="202">
        <v>0</v>
      </c>
      <c r="X12" s="202">
        <v>0</v>
      </c>
      <c r="Y12" s="202">
        <v>0.14899999999999999</v>
      </c>
      <c r="Z12" s="202">
        <v>3.6840000000000002</v>
      </c>
      <c r="AA12" s="202">
        <v>6.6139999999999999</v>
      </c>
      <c r="AB12" s="202">
        <v>4.5279999999999996</v>
      </c>
      <c r="AC12" s="202">
        <v>8.5830000000000002</v>
      </c>
      <c r="AD12" s="203">
        <v>62</v>
      </c>
      <c r="AE12" s="203">
        <v>5</v>
      </c>
      <c r="AF12" s="203">
        <v>310</v>
      </c>
      <c r="AG12" s="202">
        <v>53.783999999999999</v>
      </c>
      <c r="AH12" s="202">
        <v>1191.9970000000001</v>
      </c>
      <c r="AI12" s="202">
        <v>48</v>
      </c>
      <c r="AJ12" s="202">
        <v>40</v>
      </c>
      <c r="AK12" s="202">
        <v>48.405999999999999</v>
      </c>
      <c r="AP12" s="231"/>
    </row>
    <row r="13" spans="1:42" ht="21.75" customHeight="1" x14ac:dyDescent="0.25">
      <c r="A13" s="181" t="s">
        <v>1339</v>
      </c>
      <c r="B13" s="204"/>
      <c r="C13" s="204" t="s">
        <v>92</v>
      </c>
      <c r="D13" s="181">
        <v>1044794</v>
      </c>
      <c r="E13" s="181" t="s">
        <v>1340</v>
      </c>
      <c r="F13" s="204" t="s">
        <v>1341</v>
      </c>
      <c r="G13" s="207">
        <v>841058005261</v>
      </c>
      <c r="H13" s="207">
        <v>10841058005268</v>
      </c>
      <c r="I13" s="200">
        <v>3.15</v>
      </c>
      <c r="J13" s="200">
        <v>0</v>
      </c>
      <c r="K13" s="200">
        <v>18.899999999999999</v>
      </c>
      <c r="L13" s="183">
        <v>0</v>
      </c>
      <c r="M13" s="183">
        <v>0</v>
      </c>
      <c r="N13" s="183">
        <v>6</v>
      </c>
      <c r="O13" s="201">
        <v>0.02</v>
      </c>
      <c r="P13" s="201">
        <v>0.57799999999999996</v>
      </c>
      <c r="Q13" s="202">
        <v>2.08</v>
      </c>
      <c r="R13" s="202">
        <v>2.08</v>
      </c>
      <c r="S13" s="202">
        <v>8</v>
      </c>
      <c r="T13" s="202">
        <v>0</v>
      </c>
      <c r="U13" s="202">
        <v>0</v>
      </c>
      <c r="V13" s="202">
        <v>0</v>
      </c>
      <c r="W13" s="202">
        <v>0</v>
      </c>
      <c r="X13" s="202">
        <v>0</v>
      </c>
      <c r="Y13" s="202">
        <v>0.14899999999999999</v>
      </c>
      <c r="Z13" s="202">
        <v>3.6840000000000002</v>
      </c>
      <c r="AA13" s="202">
        <v>6.6139999999999999</v>
      </c>
      <c r="AB13" s="202">
        <v>4.5279999999999996</v>
      </c>
      <c r="AC13" s="202">
        <v>8.5830000000000002</v>
      </c>
      <c r="AD13" s="203">
        <v>62</v>
      </c>
      <c r="AE13" s="203">
        <v>5</v>
      </c>
      <c r="AF13" s="203">
        <v>310</v>
      </c>
      <c r="AG13" s="202">
        <v>53.783999999999999</v>
      </c>
      <c r="AH13" s="202">
        <v>1191.9970000000001</v>
      </c>
      <c r="AI13" s="202">
        <v>48</v>
      </c>
      <c r="AJ13" s="202">
        <v>40</v>
      </c>
      <c r="AK13" s="202">
        <v>48.405999999999999</v>
      </c>
      <c r="AP13" s="231"/>
    </row>
    <row r="14" spans="1:42" ht="21.75" customHeight="1" x14ac:dyDescent="0.25">
      <c r="A14" s="181" t="s">
        <v>1342</v>
      </c>
      <c r="B14" s="204"/>
      <c r="C14" s="204" t="s">
        <v>92</v>
      </c>
      <c r="D14" s="181">
        <v>1044798</v>
      </c>
      <c r="E14" s="181" t="s">
        <v>1343</v>
      </c>
      <c r="F14" s="204" t="s">
        <v>1344</v>
      </c>
      <c r="G14" s="207">
        <v>841058005285</v>
      </c>
      <c r="H14" s="207">
        <v>10841058005282</v>
      </c>
      <c r="I14" s="200">
        <v>3.15</v>
      </c>
      <c r="J14" s="200">
        <v>0</v>
      </c>
      <c r="K14" s="200">
        <v>18.899999999999999</v>
      </c>
      <c r="L14" s="183">
        <v>0</v>
      </c>
      <c r="M14" s="183">
        <v>0</v>
      </c>
      <c r="N14" s="183">
        <v>6</v>
      </c>
      <c r="O14" s="201">
        <v>0.02</v>
      </c>
      <c r="P14" s="201">
        <v>0.57799999999999996</v>
      </c>
      <c r="Q14" s="202">
        <v>2.08</v>
      </c>
      <c r="R14" s="202">
        <v>2.08</v>
      </c>
      <c r="S14" s="202">
        <v>8</v>
      </c>
      <c r="T14" s="202">
        <v>0</v>
      </c>
      <c r="U14" s="202">
        <v>0</v>
      </c>
      <c r="V14" s="202">
        <v>0</v>
      </c>
      <c r="W14" s="202">
        <v>0</v>
      </c>
      <c r="X14" s="202">
        <v>0</v>
      </c>
      <c r="Y14" s="202">
        <v>0.14899999999999999</v>
      </c>
      <c r="Z14" s="202">
        <v>3.6840000000000002</v>
      </c>
      <c r="AA14" s="202">
        <v>6.6139999999999999</v>
      </c>
      <c r="AB14" s="202">
        <v>4.5279999999999996</v>
      </c>
      <c r="AC14" s="202">
        <v>8.5830000000000002</v>
      </c>
      <c r="AD14" s="203">
        <v>62</v>
      </c>
      <c r="AE14" s="203">
        <v>5</v>
      </c>
      <c r="AF14" s="203">
        <v>310</v>
      </c>
      <c r="AG14" s="202">
        <v>53.783999999999999</v>
      </c>
      <c r="AH14" s="202">
        <v>1191.9970000000001</v>
      </c>
      <c r="AI14" s="202">
        <v>48</v>
      </c>
      <c r="AJ14" s="202">
        <v>40</v>
      </c>
      <c r="AK14" s="202">
        <v>48.405999999999999</v>
      </c>
      <c r="AP14" s="231"/>
    </row>
    <row r="15" spans="1:42" ht="21.75" customHeight="1" x14ac:dyDescent="0.25">
      <c r="A15" s="181" t="s">
        <v>1345</v>
      </c>
      <c r="B15" s="204"/>
      <c r="C15" s="204" t="s">
        <v>92</v>
      </c>
      <c r="D15" s="181">
        <v>1044800</v>
      </c>
      <c r="E15" s="181" t="s">
        <v>1346</v>
      </c>
      <c r="F15" s="204" t="s">
        <v>1347</v>
      </c>
      <c r="G15" s="207">
        <v>841058005292</v>
      </c>
      <c r="H15" s="207">
        <v>10841058005299</v>
      </c>
      <c r="I15" s="200">
        <v>3.15</v>
      </c>
      <c r="J15" s="200">
        <v>0</v>
      </c>
      <c r="K15" s="200">
        <v>18.899999999999999</v>
      </c>
      <c r="L15" s="183">
        <v>0</v>
      </c>
      <c r="M15" s="183">
        <v>0</v>
      </c>
      <c r="N15" s="183">
        <v>6</v>
      </c>
      <c r="O15" s="201">
        <v>0.02</v>
      </c>
      <c r="P15" s="201">
        <v>0.57799999999999996</v>
      </c>
      <c r="Q15" s="202">
        <v>2.08</v>
      </c>
      <c r="R15" s="202">
        <v>2.08</v>
      </c>
      <c r="S15" s="202">
        <v>8</v>
      </c>
      <c r="T15" s="202">
        <v>0</v>
      </c>
      <c r="U15" s="202">
        <v>0</v>
      </c>
      <c r="V15" s="202">
        <v>0</v>
      </c>
      <c r="W15" s="202">
        <v>0</v>
      </c>
      <c r="X15" s="202">
        <v>0</v>
      </c>
      <c r="Y15" s="202">
        <v>0.14899999999999999</v>
      </c>
      <c r="Z15" s="202">
        <v>3.6840000000000002</v>
      </c>
      <c r="AA15" s="202">
        <v>6.6139999999999999</v>
      </c>
      <c r="AB15" s="202">
        <v>4.5279999999999996</v>
      </c>
      <c r="AC15" s="202">
        <v>8.5830000000000002</v>
      </c>
      <c r="AD15" s="203">
        <v>62</v>
      </c>
      <c r="AE15" s="203">
        <v>5</v>
      </c>
      <c r="AF15" s="203">
        <v>310</v>
      </c>
      <c r="AG15" s="202">
        <v>53.783999999999999</v>
      </c>
      <c r="AH15" s="202">
        <v>1191.9970000000001</v>
      </c>
      <c r="AI15" s="202">
        <v>48</v>
      </c>
      <c r="AJ15" s="202">
        <v>40</v>
      </c>
      <c r="AK15" s="202">
        <v>48.405999999999999</v>
      </c>
      <c r="AP15" s="231"/>
    </row>
    <row r="16" spans="1:42" ht="21.75" customHeight="1" x14ac:dyDescent="0.25">
      <c r="A16" s="264" t="s">
        <v>833</v>
      </c>
      <c r="B16" s="281"/>
      <c r="C16" s="281"/>
      <c r="D16" s="281"/>
      <c r="E16" s="281"/>
      <c r="F16" s="281"/>
      <c r="G16" s="282"/>
      <c r="H16" s="282"/>
      <c r="I16" s="281"/>
      <c r="J16" s="281"/>
      <c r="K16" s="281"/>
      <c r="L16" s="281"/>
      <c r="M16" s="281"/>
      <c r="N16" s="281"/>
      <c r="O16" s="281"/>
      <c r="P16" s="281"/>
      <c r="Q16" s="281"/>
      <c r="R16" s="281"/>
      <c r="S16" s="281"/>
      <c r="T16" s="281"/>
      <c r="U16" s="281"/>
      <c r="V16" s="281"/>
      <c r="W16" s="281"/>
      <c r="X16" s="281"/>
      <c r="Y16" s="281"/>
      <c r="Z16" s="281"/>
      <c r="AA16" s="281"/>
      <c r="AB16" s="281"/>
      <c r="AC16" s="281"/>
      <c r="AD16" s="281"/>
      <c r="AE16" s="281"/>
      <c r="AF16" s="283"/>
      <c r="AG16" s="281"/>
      <c r="AH16" s="281"/>
      <c r="AI16" s="281"/>
      <c r="AJ16" s="281"/>
      <c r="AK16" s="283"/>
    </row>
    <row r="17" spans="1:43" s="179" customFormat="1" ht="21.75" customHeight="1" x14ac:dyDescent="0.25">
      <c r="A17" s="216" t="s">
        <v>1373</v>
      </c>
      <c r="B17" s="177"/>
      <c r="C17" s="177" t="s">
        <v>1374</v>
      </c>
      <c r="D17" s="178">
        <v>1044786</v>
      </c>
      <c r="E17" s="178" t="s">
        <v>1375</v>
      </c>
      <c r="F17" s="177" t="s">
        <v>1376</v>
      </c>
      <c r="G17" s="176">
        <v>841058005223</v>
      </c>
      <c r="H17" s="176">
        <v>10841058006876</v>
      </c>
      <c r="I17" s="200">
        <v>5.8</v>
      </c>
      <c r="J17" s="200">
        <v>0</v>
      </c>
      <c r="K17" s="200">
        <f>I17*N17</f>
        <v>23.2</v>
      </c>
      <c r="L17" s="183">
        <v>0</v>
      </c>
      <c r="M17" s="183">
        <v>0</v>
      </c>
      <c r="N17" s="183">
        <v>4</v>
      </c>
      <c r="O17" s="201">
        <v>0.04</v>
      </c>
      <c r="P17" s="201">
        <v>1.155</v>
      </c>
      <c r="Q17" s="202">
        <v>2.08</v>
      </c>
      <c r="R17" s="202">
        <v>4.16</v>
      </c>
      <c r="S17" s="202">
        <v>8</v>
      </c>
      <c r="T17" s="202">
        <v>0</v>
      </c>
      <c r="U17" s="202">
        <v>0</v>
      </c>
      <c r="V17" s="202">
        <v>0</v>
      </c>
      <c r="W17" s="202">
        <v>0</v>
      </c>
      <c r="X17" s="202">
        <v>0</v>
      </c>
      <c r="Y17" s="202">
        <v>0.26</v>
      </c>
      <c r="Z17" s="202">
        <v>4.8899999999999997</v>
      </c>
      <c r="AA17" s="202">
        <v>8.6999999999999993</v>
      </c>
      <c r="AB17" s="202">
        <v>4.49</v>
      </c>
      <c r="AC17" s="202">
        <v>8.5399999999999991</v>
      </c>
      <c r="AD17" s="203">
        <v>45</v>
      </c>
      <c r="AE17" s="203">
        <v>5</v>
      </c>
      <c r="AF17" s="203">
        <f>AD17*AE17</f>
        <v>225</v>
      </c>
      <c r="AG17" s="202">
        <v>53.57</v>
      </c>
      <c r="AH17" s="202">
        <v>1149.23</v>
      </c>
      <c r="AI17" s="202">
        <v>48</v>
      </c>
      <c r="AJ17" s="202">
        <v>40</v>
      </c>
      <c r="AK17" s="202">
        <v>48.21</v>
      </c>
    </row>
    <row r="18" spans="1:43" ht="21.75" customHeight="1" x14ac:dyDescent="0.25">
      <c r="A18" s="181" t="s">
        <v>1377</v>
      </c>
      <c r="B18" s="204"/>
      <c r="C18" s="204" t="s">
        <v>92</v>
      </c>
      <c r="D18" s="181">
        <v>1044794</v>
      </c>
      <c r="E18" s="181" t="s">
        <v>1378</v>
      </c>
      <c r="F18" s="204" t="s">
        <v>1379</v>
      </c>
      <c r="G18" s="207">
        <v>841058006169</v>
      </c>
      <c r="H18" s="207">
        <v>10841058006869</v>
      </c>
      <c r="I18" s="200">
        <v>5.8</v>
      </c>
      <c r="J18" s="200">
        <v>0</v>
      </c>
      <c r="K18" s="200">
        <v>23.2</v>
      </c>
      <c r="L18" s="183">
        <v>0</v>
      </c>
      <c r="M18" s="183">
        <v>0</v>
      </c>
      <c r="N18" s="183">
        <v>4</v>
      </c>
      <c r="O18" s="201">
        <v>0.04</v>
      </c>
      <c r="P18" s="201">
        <v>1.155</v>
      </c>
      <c r="Q18" s="202">
        <v>2.08</v>
      </c>
      <c r="R18" s="202">
        <v>4.16</v>
      </c>
      <c r="S18" s="202">
        <v>8</v>
      </c>
      <c r="T18" s="202">
        <v>0</v>
      </c>
      <c r="U18" s="202">
        <v>0</v>
      </c>
      <c r="V18" s="202">
        <v>0</v>
      </c>
      <c r="W18" s="202">
        <v>0</v>
      </c>
      <c r="X18" s="202">
        <v>0</v>
      </c>
      <c r="Y18" s="202">
        <v>0.193</v>
      </c>
      <c r="Z18" s="202">
        <v>4.8849999999999998</v>
      </c>
      <c r="AA18" s="202">
        <v>8.7010000000000005</v>
      </c>
      <c r="AB18" s="202">
        <v>4.4880000000000004</v>
      </c>
      <c r="AC18" s="202">
        <v>8.5429999999999993</v>
      </c>
      <c r="AD18" s="203">
        <v>45</v>
      </c>
      <c r="AE18" s="203">
        <v>5</v>
      </c>
      <c r="AF18" s="203">
        <v>225</v>
      </c>
      <c r="AG18" s="202">
        <v>53.566000000000003</v>
      </c>
      <c r="AH18" s="202">
        <v>1149.2059999999999</v>
      </c>
      <c r="AI18" s="202">
        <v>48</v>
      </c>
      <c r="AJ18" s="202">
        <v>40</v>
      </c>
      <c r="AK18" s="202">
        <v>48.209000000000003</v>
      </c>
      <c r="AP18" s="231"/>
    </row>
    <row r="19" spans="1:43" ht="21.75" customHeight="1" x14ac:dyDescent="0.25">
      <c r="A19" s="264" t="s">
        <v>1392</v>
      </c>
      <c r="B19" s="281"/>
      <c r="C19" s="281"/>
      <c r="D19" s="281"/>
      <c r="E19" s="281"/>
      <c r="F19" s="281"/>
      <c r="G19" s="282"/>
      <c r="H19" s="282"/>
      <c r="I19" s="281"/>
      <c r="J19" s="281"/>
      <c r="K19" s="281"/>
      <c r="L19" s="281"/>
      <c r="M19" s="281"/>
      <c r="N19" s="281"/>
      <c r="O19" s="281"/>
      <c r="P19" s="281"/>
      <c r="Q19" s="281"/>
      <c r="R19" s="281"/>
      <c r="S19" s="281"/>
      <c r="T19" s="281"/>
      <c r="U19" s="281"/>
      <c r="V19" s="281"/>
      <c r="W19" s="281"/>
      <c r="X19" s="281"/>
      <c r="Y19" s="281"/>
      <c r="Z19" s="281"/>
      <c r="AA19" s="281"/>
      <c r="AB19" s="281"/>
      <c r="AC19" s="281"/>
      <c r="AD19" s="281"/>
      <c r="AE19" s="281"/>
      <c r="AF19" s="283"/>
      <c r="AG19" s="281"/>
      <c r="AH19" s="281"/>
      <c r="AI19" s="281"/>
      <c r="AJ19" s="281"/>
      <c r="AK19" s="283"/>
    </row>
    <row r="20" spans="1:43" s="179" customFormat="1" ht="21.75" customHeight="1" x14ac:dyDescent="0.25">
      <c r="A20" s="216" t="s">
        <v>1393</v>
      </c>
      <c r="B20" s="177"/>
      <c r="C20" s="177" t="s">
        <v>1394</v>
      </c>
      <c r="D20" s="178">
        <v>1044786</v>
      </c>
      <c r="E20" s="181" t="s">
        <v>1395</v>
      </c>
      <c r="F20" s="177" t="s">
        <v>1396</v>
      </c>
      <c r="G20" s="176">
        <v>841058005193</v>
      </c>
      <c r="H20" s="176">
        <v>10841058006760</v>
      </c>
      <c r="I20" s="200">
        <v>1.31</v>
      </c>
      <c r="J20" s="200">
        <v>15.72</v>
      </c>
      <c r="K20" s="200">
        <v>15.72</v>
      </c>
      <c r="L20" s="183">
        <v>1</v>
      </c>
      <c r="M20" s="183">
        <v>12</v>
      </c>
      <c r="N20" s="183">
        <v>12</v>
      </c>
      <c r="O20" s="201">
        <v>0.01</v>
      </c>
      <c r="P20" s="201">
        <v>0.25</v>
      </c>
      <c r="Q20" s="202">
        <v>1.72</v>
      </c>
      <c r="R20" s="202">
        <v>1.72</v>
      </c>
      <c r="S20" s="202">
        <v>5.16</v>
      </c>
      <c r="T20" s="202">
        <v>0.11</v>
      </c>
      <c r="U20" s="202">
        <v>3.01</v>
      </c>
      <c r="V20" s="202">
        <v>7.06</v>
      </c>
      <c r="W20" s="202">
        <v>5.28</v>
      </c>
      <c r="X20" s="202">
        <v>5.17</v>
      </c>
      <c r="Y20" s="202">
        <v>0.13</v>
      </c>
      <c r="Z20" s="202">
        <v>3.2</v>
      </c>
      <c r="AA20" s="202">
        <v>7.43</v>
      </c>
      <c r="AB20" s="202">
        <v>5.51</v>
      </c>
      <c r="AC20" s="202">
        <v>5.6</v>
      </c>
      <c r="AD20" s="203">
        <v>40</v>
      </c>
      <c r="AE20" s="203">
        <v>7</v>
      </c>
      <c r="AF20" s="203">
        <v>280</v>
      </c>
      <c r="AG20" s="202">
        <v>51.52</v>
      </c>
      <c r="AH20" s="202">
        <v>945.72</v>
      </c>
      <c r="AI20" s="202">
        <v>48.03</v>
      </c>
      <c r="AJ20" s="202">
        <v>40</v>
      </c>
      <c r="AK20" s="202">
        <v>46.34</v>
      </c>
    </row>
    <row r="21" spans="1:43" ht="21.75" customHeight="1" x14ac:dyDescent="0.25">
      <c r="A21" s="297" t="s">
        <v>1400</v>
      </c>
      <c r="B21" s="298"/>
      <c r="C21" s="298"/>
      <c r="D21" s="298"/>
      <c r="E21" s="298"/>
      <c r="F21" s="298"/>
      <c r="G21" s="298"/>
      <c r="H21" s="298"/>
      <c r="I21" s="298"/>
      <c r="J21" s="298"/>
      <c r="K21" s="298"/>
      <c r="L21" s="298"/>
      <c r="M21" s="298"/>
      <c r="N21" s="298"/>
      <c r="O21" s="298"/>
      <c r="P21" s="298"/>
      <c r="Q21" s="298"/>
      <c r="R21" s="298"/>
      <c r="S21" s="298"/>
      <c r="T21" s="298"/>
      <c r="U21" s="298"/>
      <c r="V21" s="298"/>
      <c r="W21" s="298"/>
      <c r="X21" s="298"/>
      <c r="Y21" s="298"/>
      <c r="Z21" s="298"/>
      <c r="AA21" s="298"/>
      <c r="AB21" s="298"/>
      <c r="AC21" s="298"/>
      <c r="AD21" s="298"/>
      <c r="AE21" s="298"/>
      <c r="AF21" s="299"/>
      <c r="AG21" s="298"/>
      <c r="AH21" s="298"/>
      <c r="AI21" s="298"/>
      <c r="AJ21" s="298"/>
      <c r="AK21" s="299"/>
      <c r="AL21" s="250"/>
      <c r="AM21" s="250"/>
      <c r="AN21" s="250"/>
      <c r="AO21" s="250"/>
      <c r="AP21" s="250"/>
      <c r="AQ21" s="250"/>
    </row>
    <row r="22" spans="1:43" s="175" customFormat="1" ht="21.75" customHeight="1" x14ac:dyDescent="0.25">
      <c r="A22" s="386" t="s">
        <v>1401</v>
      </c>
      <c r="B22" s="387">
        <v>45839</v>
      </c>
      <c r="C22" s="379" t="s">
        <v>92</v>
      </c>
      <c r="D22" s="379">
        <v>1705424</v>
      </c>
      <c r="E22" s="378" t="s">
        <v>1401</v>
      </c>
      <c r="F22" s="378" t="s">
        <v>1402</v>
      </c>
      <c r="G22" s="378">
        <v>841058012412</v>
      </c>
      <c r="H22" s="378">
        <v>10841058012419</v>
      </c>
      <c r="I22" s="381">
        <v>3.25</v>
      </c>
      <c r="J22" s="380">
        <v>9.75</v>
      </c>
      <c r="K22" s="380">
        <v>39</v>
      </c>
      <c r="L22" s="380">
        <v>4</v>
      </c>
      <c r="M22" s="382">
        <v>3</v>
      </c>
      <c r="N22" s="382">
        <v>12</v>
      </c>
      <c r="O22" s="383">
        <v>0.02</v>
      </c>
      <c r="P22" s="383">
        <v>0.3</v>
      </c>
      <c r="Q22" s="383">
        <v>2.38</v>
      </c>
      <c r="R22" s="383">
        <v>1.49</v>
      </c>
      <c r="S22" s="383">
        <v>7.19</v>
      </c>
      <c r="T22" s="383">
        <v>0.1</v>
      </c>
      <c r="U22" s="383">
        <v>1.01</v>
      </c>
      <c r="V22" s="383">
        <v>5.5</v>
      </c>
      <c r="W22" s="383">
        <v>4.25</v>
      </c>
      <c r="X22" s="383">
        <v>7.3</v>
      </c>
      <c r="Y22" s="383">
        <v>0.18</v>
      </c>
      <c r="Z22" s="383">
        <v>5.6</v>
      </c>
      <c r="AA22" s="383">
        <v>6.63</v>
      </c>
      <c r="AB22" s="384">
        <v>5.38</v>
      </c>
      <c r="AC22" s="384">
        <v>8.75</v>
      </c>
      <c r="AD22" s="384">
        <v>52</v>
      </c>
      <c r="AE22" s="383">
        <v>5</v>
      </c>
      <c r="AF22" s="383">
        <v>260</v>
      </c>
      <c r="AG22" s="383">
        <v>54.17</v>
      </c>
      <c r="AH22" s="383">
        <v>1485.73</v>
      </c>
      <c r="AI22" s="383">
        <v>48</v>
      </c>
      <c r="AJ22" s="175">
        <v>40</v>
      </c>
      <c r="AK22" s="175">
        <v>48.75</v>
      </c>
    </row>
    <row r="23" spans="1:43" s="175" customFormat="1" ht="21.75" customHeight="1" x14ac:dyDescent="0.25">
      <c r="A23" s="386" t="s">
        <v>1403</v>
      </c>
      <c r="B23" s="387">
        <v>45962</v>
      </c>
      <c r="C23" s="379" t="s">
        <v>92</v>
      </c>
      <c r="D23" s="379"/>
      <c r="E23" s="378" t="s">
        <v>1403</v>
      </c>
      <c r="F23" s="378" t="s">
        <v>1404</v>
      </c>
      <c r="G23" s="378">
        <v>841058012429</v>
      </c>
      <c r="H23" s="378">
        <v>10841058012426</v>
      </c>
      <c r="I23" s="381">
        <v>3.25</v>
      </c>
      <c r="J23" s="380">
        <v>9.75</v>
      </c>
      <c r="K23" s="380">
        <v>39</v>
      </c>
      <c r="L23" s="380">
        <v>4</v>
      </c>
      <c r="M23" s="382">
        <v>3</v>
      </c>
      <c r="N23" s="382">
        <v>12</v>
      </c>
      <c r="O23" s="383">
        <v>0.01</v>
      </c>
      <c r="P23" s="383">
        <v>0.25</v>
      </c>
      <c r="Q23" s="383">
        <v>2.73</v>
      </c>
      <c r="R23" s="383">
        <v>1.49</v>
      </c>
      <c r="S23" s="383">
        <v>4.96</v>
      </c>
      <c r="T23" s="383">
        <v>0.03</v>
      </c>
      <c r="U23" s="383">
        <v>0.79</v>
      </c>
      <c r="V23" s="383">
        <v>6</v>
      </c>
      <c r="W23" s="383">
        <v>1.5</v>
      </c>
      <c r="X23" s="383">
        <v>6.5</v>
      </c>
      <c r="Y23" s="383">
        <v>0.15</v>
      </c>
      <c r="Z23" s="383">
        <v>3.2</v>
      </c>
      <c r="AA23" s="383">
        <v>7.88</v>
      </c>
      <c r="AB23" s="384">
        <v>5.88</v>
      </c>
      <c r="AC23" s="384">
        <v>5.44</v>
      </c>
      <c r="AD23" s="384">
        <v>36</v>
      </c>
      <c r="AE23" s="383">
        <v>7</v>
      </c>
      <c r="AF23" s="383">
        <v>252</v>
      </c>
      <c r="AG23" s="383">
        <v>47.85</v>
      </c>
      <c r="AH23" s="383">
        <v>839.18</v>
      </c>
      <c r="AI23" s="383">
        <v>48</v>
      </c>
      <c r="AJ23" s="175">
        <v>40</v>
      </c>
      <c r="AK23" s="175">
        <v>43.06</v>
      </c>
    </row>
    <row r="24" spans="1:43" ht="21.75" customHeight="1" x14ac:dyDescent="0.25">
      <c r="B24" s="228"/>
      <c r="C24" s="228"/>
    </row>
    <row r="25" spans="1:43" ht="14.25" customHeight="1" x14ac:dyDescent="0.25">
      <c r="B25" s="230"/>
      <c r="C25" s="230"/>
    </row>
    <row r="26" spans="1:43" ht="14.25" customHeight="1" x14ac:dyDescent="0.25">
      <c r="B26" s="230"/>
      <c r="C26" s="230"/>
    </row>
    <row r="27" spans="1:43" ht="14.25" customHeight="1" x14ac:dyDescent="0.25">
      <c r="B27" s="228"/>
      <c r="C27" s="228"/>
    </row>
    <row r="28" spans="1:43" ht="14.1" customHeight="1" x14ac:dyDescent="0.25">
      <c r="B28" s="228"/>
      <c r="C28" s="228"/>
    </row>
    <row r="29" spans="1:43" ht="14.25" customHeight="1" x14ac:dyDescent="0.25">
      <c r="B29" s="228"/>
      <c r="C29" s="228"/>
    </row>
    <row r="30" spans="1:43" ht="14.25" customHeight="1" x14ac:dyDescent="0.25">
      <c r="B30" s="228"/>
      <c r="C30" s="228"/>
    </row>
    <row r="31" spans="1:43" ht="14.25" customHeight="1" x14ac:dyDescent="0.25">
      <c r="B31" s="228"/>
      <c r="C31" s="228"/>
    </row>
  </sheetData>
  <mergeCells count="4">
    <mergeCell ref="O6:S6"/>
    <mergeCell ref="T6:X6"/>
    <mergeCell ref="Y6:AF6"/>
    <mergeCell ref="AG6:AK6"/>
  </mergeCells>
  <hyperlinks>
    <hyperlink ref="Q3" r:id="rId1" xr:uid="{768372C1-2F5C-423A-94FB-60D0417EF829}"/>
  </hyperlinks>
  <pageMargins left="0.7" right="0.7" top="0.75" bottom="0.75" header="0.3" footer="0.3"/>
  <pageSetup paperSize="17" scale="55" fitToHeight="0" orientation="landscape" r:id="rId2"/>
  <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EDD2C9-F5E2-482F-B3BF-8CBC38FA822D}">
  <sheetPr codeName="Sheet18">
    <pageSetUpPr fitToPage="1"/>
  </sheetPr>
  <dimension ref="A1:AK115"/>
  <sheetViews>
    <sheetView showGridLines="0" zoomScale="93" zoomScaleNormal="93" workbookViewId="0">
      <pane ySplit="7" topLeftCell="A27" activePane="bottomLeft" state="frozen"/>
      <selection pane="bottomLeft" activeCell="E62" sqref="E62"/>
    </sheetView>
  </sheetViews>
  <sheetFormatPr defaultColWidth="9.140625" defaultRowHeight="14.25" customHeight="1" x14ac:dyDescent="0.25"/>
  <cols>
    <col min="1" max="1" width="14" style="166" customWidth="1"/>
    <col min="2" max="2" width="17.7109375" style="166" customWidth="1"/>
    <col min="3" max="4" width="16.85546875" style="166" customWidth="1"/>
    <col min="5" max="5" width="43.85546875" style="166" customWidth="1"/>
    <col min="6" max="6" width="19" style="165" bestFit="1" customWidth="1"/>
    <col min="7" max="7" width="22.42578125" style="165" customWidth="1"/>
    <col min="8" max="8" width="7.28515625" style="166" customWidth="1"/>
    <col min="9" max="9" width="7.42578125" style="166" customWidth="1"/>
    <col min="10" max="10" width="8.42578125" style="166" customWidth="1"/>
    <col min="11" max="32" width="7.42578125" style="166" customWidth="1"/>
    <col min="33" max="33" width="8.85546875" style="166" customWidth="1"/>
    <col min="34" max="36" width="7.42578125" style="166" customWidth="1"/>
    <col min="37" max="16384" width="9.140625" style="166"/>
  </cols>
  <sheetData>
    <row r="1" spans="1:36" s="188" customFormat="1" ht="12.75" x14ac:dyDescent="0.2">
      <c r="F1" s="189"/>
      <c r="G1" s="189"/>
      <c r="R1" s="190"/>
    </row>
    <row r="2" spans="1:36" s="188" customFormat="1" ht="28.5" x14ac:dyDescent="0.25">
      <c r="F2" s="189"/>
      <c r="G2" s="191" t="s">
        <v>59</v>
      </c>
      <c r="L2" s="300"/>
      <c r="O2" s="1" t="s">
        <v>58</v>
      </c>
      <c r="P2" s="1"/>
      <c r="Q2" s="1"/>
      <c r="R2" s="4"/>
      <c r="S2" s="1"/>
      <c r="T2" s="1"/>
    </row>
    <row r="3" spans="1:36" s="188" customFormat="1" ht="23.25" x14ac:dyDescent="0.25">
      <c r="F3" s="189"/>
      <c r="G3" s="192" t="s">
        <v>1405</v>
      </c>
      <c r="L3" s="168"/>
      <c r="O3" s="493" t="s">
        <v>60</v>
      </c>
      <c r="P3" s="1"/>
      <c r="Q3" s="1"/>
      <c r="R3" s="1"/>
      <c r="S3" s="1"/>
      <c r="T3" s="1"/>
    </row>
    <row r="4" spans="1:36" s="188" customFormat="1" ht="20.25" x14ac:dyDescent="0.2">
      <c r="F4" s="189"/>
      <c r="G4" s="8" t="s">
        <v>62</v>
      </c>
    </row>
    <row r="5" spans="1:36" s="188" customFormat="1" ht="12.75" x14ac:dyDescent="0.2">
      <c r="B5" s="190"/>
      <c r="C5" s="190"/>
      <c r="D5" s="190"/>
      <c r="F5" s="255"/>
      <c r="G5" s="255"/>
    </row>
    <row r="6" spans="1:36" s="188" customFormat="1" ht="15" customHeight="1" x14ac:dyDescent="0.2">
      <c r="A6" s="222"/>
      <c r="B6" s="222"/>
      <c r="C6" s="222"/>
      <c r="D6" s="222"/>
      <c r="E6" s="222"/>
      <c r="F6" s="266"/>
      <c r="G6" s="266"/>
      <c r="H6" s="173"/>
      <c r="I6" s="256" t="s">
        <v>63</v>
      </c>
      <c r="J6" s="174"/>
      <c r="K6" s="173"/>
      <c r="L6" s="256" t="s">
        <v>64</v>
      </c>
      <c r="M6" s="174"/>
      <c r="N6" s="552" t="s">
        <v>65</v>
      </c>
      <c r="O6" s="552"/>
      <c r="P6" s="552"/>
      <c r="Q6" s="552"/>
      <c r="R6" s="552"/>
      <c r="S6" s="552" t="s">
        <v>66</v>
      </c>
      <c r="T6" s="552"/>
      <c r="U6" s="552"/>
      <c r="V6" s="552"/>
      <c r="W6" s="552"/>
      <c r="X6" s="552" t="s">
        <v>67</v>
      </c>
      <c r="Y6" s="552"/>
      <c r="Z6" s="552"/>
      <c r="AA6" s="552"/>
      <c r="AB6" s="552"/>
      <c r="AC6" s="552"/>
      <c r="AD6" s="552"/>
      <c r="AE6" s="552"/>
      <c r="AF6" s="552" t="s">
        <v>68</v>
      </c>
      <c r="AG6" s="552"/>
      <c r="AH6" s="552"/>
      <c r="AI6" s="552"/>
      <c r="AJ6" s="552"/>
    </row>
    <row r="7" spans="1:36" s="188" customFormat="1" ht="38.25" x14ac:dyDescent="0.2">
      <c r="A7" s="258" t="s">
        <v>69</v>
      </c>
      <c r="B7" s="258" t="s">
        <v>70</v>
      </c>
      <c r="C7" s="258" t="s">
        <v>71</v>
      </c>
      <c r="D7" s="258" t="s">
        <v>404</v>
      </c>
      <c r="E7" s="258" t="s">
        <v>405</v>
      </c>
      <c r="F7" s="257" t="s">
        <v>74</v>
      </c>
      <c r="G7" s="257" t="s">
        <v>75</v>
      </c>
      <c r="H7" s="258" t="s">
        <v>76</v>
      </c>
      <c r="I7" s="258" t="s">
        <v>77</v>
      </c>
      <c r="J7" s="258" t="s">
        <v>78</v>
      </c>
      <c r="K7" s="258" t="s">
        <v>77</v>
      </c>
      <c r="L7" s="258" t="s">
        <v>79</v>
      </c>
      <c r="M7" s="258" t="s">
        <v>80</v>
      </c>
      <c r="N7" s="259" t="s">
        <v>407</v>
      </c>
      <c r="O7" s="260" t="s">
        <v>406</v>
      </c>
      <c r="P7" s="261" t="s">
        <v>82</v>
      </c>
      <c r="Q7" s="260" t="s">
        <v>83</v>
      </c>
      <c r="R7" s="262" t="s">
        <v>84</v>
      </c>
      <c r="S7" s="259" t="s">
        <v>407</v>
      </c>
      <c r="T7" s="260" t="s">
        <v>406</v>
      </c>
      <c r="U7" s="261" t="s">
        <v>82</v>
      </c>
      <c r="V7" s="260" t="s">
        <v>83</v>
      </c>
      <c r="W7" s="262" t="s">
        <v>84</v>
      </c>
      <c r="X7" s="259" t="s">
        <v>407</v>
      </c>
      <c r="Y7" s="260" t="s">
        <v>406</v>
      </c>
      <c r="Z7" s="261" t="s">
        <v>82</v>
      </c>
      <c r="AA7" s="260" t="s">
        <v>83</v>
      </c>
      <c r="AB7" s="260" t="s">
        <v>84</v>
      </c>
      <c r="AC7" s="263" t="s">
        <v>87</v>
      </c>
      <c r="AD7" s="260" t="s">
        <v>88</v>
      </c>
      <c r="AE7" s="262" t="s">
        <v>89</v>
      </c>
      <c r="AF7" s="261" t="s">
        <v>407</v>
      </c>
      <c r="AG7" s="260" t="s">
        <v>406</v>
      </c>
      <c r="AH7" s="261" t="s">
        <v>82</v>
      </c>
      <c r="AI7" s="260" t="s">
        <v>83</v>
      </c>
      <c r="AJ7" s="262" t="s">
        <v>84</v>
      </c>
    </row>
    <row r="8" spans="1:36" ht="18" customHeight="1" x14ac:dyDescent="0.25">
      <c r="A8" s="264" t="s">
        <v>1406</v>
      </c>
      <c r="B8" s="193"/>
      <c r="C8" s="193"/>
      <c r="D8" s="193"/>
      <c r="E8" s="193"/>
      <c r="F8" s="193"/>
      <c r="G8" s="265"/>
      <c r="H8" s="265"/>
      <c r="I8" s="193"/>
      <c r="J8" s="193"/>
      <c r="K8" s="193"/>
      <c r="L8" s="193"/>
      <c r="M8" s="193"/>
      <c r="N8" s="193"/>
      <c r="O8" s="193"/>
      <c r="P8" s="193"/>
      <c r="Q8" s="193"/>
      <c r="R8" s="193"/>
      <c r="S8" s="193"/>
      <c r="T8" s="193"/>
      <c r="U8" s="193"/>
      <c r="V8" s="193"/>
      <c r="W8" s="193"/>
      <c r="X8" s="193"/>
      <c r="Y8" s="193"/>
      <c r="Z8" s="193"/>
      <c r="AA8" s="193"/>
      <c r="AB8" s="193"/>
      <c r="AC8" s="193"/>
      <c r="AD8" s="193"/>
      <c r="AE8" s="193"/>
      <c r="AF8" s="193"/>
      <c r="AG8" s="193"/>
      <c r="AH8" s="193"/>
      <c r="AI8" s="193"/>
      <c r="AJ8" s="193"/>
    </row>
    <row r="9" spans="1:36" s="188" customFormat="1" ht="23.25" customHeight="1" x14ac:dyDescent="0.2">
      <c r="A9" s="215" t="s">
        <v>1407</v>
      </c>
      <c r="B9" s="215"/>
      <c r="C9" s="204" t="s">
        <v>92</v>
      </c>
      <c r="D9" s="204"/>
      <c r="E9" s="204" t="s">
        <v>1408</v>
      </c>
      <c r="F9" s="207">
        <v>811847035205</v>
      </c>
      <c r="G9" s="207">
        <v>20811847035209</v>
      </c>
      <c r="H9" s="211">
        <v>9.75</v>
      </c>
      <c r="I9" s="211">
        <v>29.25</v>
      </c>
      <c r="J9" s="211">
        <v>117</v>
      </c>
      <c r="K9" s="181">
        <v>4</v>
      </c>
      <c r="L9" s="181">
        <v>3</v>
      </c>
      <c r="M9" s="181">
        <v>12</v>
      </c>
      <c r="N9" s="212">
        <v>0.02</v>
      </c>
      <c r="O9" s="212">
        <v>0.26</v>
      </c>
      <c r="P9" s="213">
        <v>1.19</v>
      </c>
      <c r="Q9" s="213">
        <v>3.63</v>
      </c>
      <c r="R9" s="213">
        <v>7.56</v>
      </c>
      <c r="S9" s="213">
        <v>0.06</v>
      </c>
      <c r="T9" s="213">
        <v>0.78</v>
      </c>
      <c r="U9" s="213">
        <v>3.57</v>
      </c>
      <c r="V9" s="213">
        <v>3.63</v>
      </c>
      <c r="W9" s="213">
        <v>7.56</v>
      </c>
      <c r="X9" s="213">
        <v>0.32</v>
      </c>
      <c r="Y9" s="213">
        <v>3.54</v>
      </c>
      <c r="Z9" s="213">
        <v>8.1300000000000008</v>
      </c>
      <c r="AA9" s="213">
        <v>8.1300000000000008</v>
      </c>
      <c r="AB9" s="213">
        <v>8.39</v>
      </c>
      <c r="AC9" s="214">
        <v>30</v>
      </c>
      <c r="AD9" s="214">
        <v>5</v>
      </c>
      <c r="AE9" s="214">
        <v>150</v>
      </c>
      <c r="AF9" s="213">
        <v>53.81</v>
      </c>
      <c r="AG9" s="213">
        <v>581.48</v>
      </c>
      <c r="AH9" s="213">
        <v>48.75</v>
      </c>
      <c r="AI9" s="213">
        <v>40.630000000000003</v>
      </c>
      <c r="AJ9" s="213">
        <v>46.95</v>
      </c>
    </row>
    <row r="10" spans="1:36" s="188" customFormat="1" ht="23.25" customHeight="1" x14ac:dyDescent="0.2">
      <c r="A10" s="215" t="s">
        <v>1409</v>
      </c>
      <c r="B10" s="215"/>
      <c r="C10" s="204" t="s">
        <v>92</v>
      </c>
      <c r="D10" s="204"/>
      <c r="E10" s="204" t="s">
        <v>1410</v>
      </c>
      <c r="F10" s="207">
        <v>811847036981</v>
      </c>
      <c r="G10" s="207">
        <v>20811847036985</v>
      </c>
      <c r="H10" s="211">
        <v>9.75</v>
      </c>
      <c r="I10" s="211">
        <v>29.25</v>
      </c>
      <c r="J10" s="211">
        <v>117</v>
      </c>
      <c r="K10" s="181">
        <v>4</v>
      </c>
      <c r="L10" s="181">
        <v>3</v>
      </c>
      <c r="M10" s="181">
        <v>12</v>
      </c>
      <c r="N10" s="212">
        <v>0.02</v>
      </c>
      <c r="O10" s="212">
        <v>0.26</v>
      </c>
      <c r="P10" s="213">
        <v>1.19</v>
      </c>
      <c r="Q10" s="213">
        <v>3.63</v>
      </c>
      <c r="R10" s="213">
        <v>7.56</v>
      </c>
      <c r="S10" s="213">
        <v>0.06</v>
      </c>
      <c r="T10" s="213">
        <v>0.78</v>
      </c>
      <c r="U10" s="213">
        <v>3.57</v>
      </c>
      <c r="V10" s="213">
        <v>3.63</v>
      </c>
      <c r="W10" s="213">
        <v>7.56</v>
      </c>
      <c r="X10" s="213">
        <v>0.32</v>
      </c>
      <c r="Y10" s="213">
        <v>3.65</v>
      </c>
      <c r="Z10" s="213">
        <v>8.1300000000000008</v>
      </c>
      <c r="AA10" s="213">
        <v>8.1300000000000008</v>
      </c>
      <c r="AB10" s="213">
        <v>8.3800000000000008</v>
      </c>
      <c r="AC10" s="214">
        <v>30</v>
      </c>
      <c r="AD10" s="214">
        <v>5</v>
      </c>
      <c r="AE10" s="214">
        <v>150</v>
      </c>
      <c r="AF10" s="213">
        <v>53.72</v>
      </c>
      <c r="AG10" s="213">
        <v>577.16</v>
      </c>
      <c r="AH10" s="213">
        <v>48.75</v>
      </c>
      <c r="AI10" s="213">
        <v>40.630000000000003</v>
      </c>
      <c r="AJ10" s="213">
        <v>46.88</v>
      </c>
    </row>
    <row r="11" spans="1:36" s="188" customFormat="1" ht="23.25" customHeight="1" x14ac:dyDescent="0.2">
      <c r="A11" s="215" t="s">
        <v>1411</v>
      </c>
      <c r="B11" s="215"/>
      <c r="C11" s="204" t="s">
        <v>92</v>
      </c>
      <c r="D11" s="204"/>
      <c r="E11" s="204" t="s">
        <v>1412</v>
      </c>
      <c r="F11" s="207">
        <v>811847035212</v>
      </c>
      <c r="G11" s="207">
        <v>20811847035216</v>
      </c>
      <c r="H11" s="211">
        <v>9.75</v>
      </c>
      <c r="I11" s="211">
        <v>58.5</v>
      </c>
      <c r="J11" s="211">
        <v>702</v>
      </c>
      <c r="K11" s="181">
        <v>12</v>
      </c>
      <c r="L11" s="181">
        <v>6</v>
      </c>
      <c r="M11" s="181">
        <v>72</v>
      </c>
      <c r="N11" s="212">
        <v>0.01</v>
      </c>
      <c r="O11" s="212">
        <v>0.09</v>
      </c>
      <c r="P11" s="213">
        <v>0.75</v>
      </c>
      <c r="Q11" s="213">
        <v>3.75</v>
      </c>
      <c r="R11" s="213">
        <v>4.5</v>
      </c>
      <c r="S11" s="213">
        <v>0.04</v>
      </c>
      <c r="T11" s="213">
        <v>0.54</v>
      </c>
      <c r="U11" s="213">
        <v>2.2599999999999998</v>
      </c>
      <c r="V11" s="213">
        <v>3.75</v>
      </c>
      <c r="W11" s="213">
        <v>7.06</v>
      </c>
      <c r="X11" s="213">
        <v>0.43</v>
      </c>
      <c r="Y11" s="213">
        <v>6.87</v>
      </c>
      <c r="Z11" s="213">
        <v>10.82</v>
      </c>
      <c r="AA11" s="213">
        <v>8.19</v>
      </c>
      <c r="AB11" s="213">
        <v>8.44</v>
      </c>
      <c r="AC11" s="214">
        <v>20</v>
      </c>
      <c r="AD11" s="214">
        <v>5</v>
      </c>
      <c r="AE11" s="214">
        <v>100</v>
      </c>
      <c r="AF11" s="213">
        <v>52.43</v>
      </c>
      <c r="AG11" s="213">
        <v>737.01</v>
      </c>
      <c r="AH11" s="213">
        <v>48</v>
      </c>
      <c r="AI11" s="213">
        <v>40</v>
      </c>
      <c r="AJ11" s="213">
        <v>47.19</v>
      </c>
    </row>
    <row r="12" spans="1:36" ht="18" customHeight="1" x14ac:dyDescent="0.25">
      <c r="A12" s="264" t="s">
        <v>1413</v>
      </c>
      <c r="B12" s="193"/>
      <c r="C12" s="193"/>
      <c r="D12" s="193"/>
      <c r="E12" s="193"/>
      <c r="F12" s="193"/>
      <c r="G12" s="265"/>
      <c r="H12" s="265"/>
      <c r="I12" s="193"/>
      <c r="J12" s="193"/>
      <c r="K12" s="193"/>
      <c r="L12" s="193"/>
      <c r="M12" s="193"/>
      <c r="N12" s="193"/>
      <c r="O12" s="193"/>
      <c r="P12" s="193"/>
      <c r="Q12" s="193"/>
      <c r="R12" s="193"/>
      <c r="S12" s="193"/>
      <c r="T12" s="193"/>
      <c r="U12" s="193"/>
      <c r="V12" s="193"/>
      <c r="W12" s="193"/>
      <c r="X12" s="193"/>
      <c r="Y12" s="193"/>
      <c r="Z12" s="193"/>
      <c r="AA12" s="193"/>
      <c r="AB12" s="193"/>
      <c r="AC12" s="193"/>
      <c r="AD12" s="193"/>
      <c r="AE12" s="193"/>
      <c r="AF12" s="193"/>
      <c r="AG12" s="193"/>
      <c r="AH12" s="193"/>
      <c r="AI12" s="193"/>
      <c r="AJ12" s="193"/>
    </row>
    <row r="13" spans="1:36" s="188" customFormat="1" ht="23.25" customHeight="1" x14ac:dyDescent="0.2">
      <c r="A13" s="215" t="s">
        <v>1414</v>
      </c>
      <c r="B13" s="215"/>
      <c r="C13" s="204" t="s">
        <v>92</v>
      </c>
      <c r="D13" s="204"/>
      <c r="E13" s="204" t="s">
        <v>1415</v>
      </c>
      <c r="F13" s="207">
        <v>853382004001</v>
      </c>
      <c r="G13" s="207">
        <v>40853382004009</v>
      </c>
      <c r="H13" s="211">
        <v>5.75</v>
      </c>
      <c r="I13" s="211">
        <v>17.25</v>
      </c>
      <c r="J13" s="211">
        <v>69</v>
      </c>
      <c r="K13" s="181">
        <v>4</v>
      </c>
      <c r="L13" s="181">
        <v>3</v>
      </c>
      <c r="M13" s="181">
        <v>12</v>
      </c>
      <c r="N13" s="212">
        <v>0.02</v>
      </c>
      <c r="O13" s="212">
        <v>0.45</v>
      </c>
      <c r="P13" s="213">
        <v>1.6</v>
      </c>
      <c r="Q13" s="213">
        <v>2.2999999999999998</v>
      </c>
      <c r="R13" s="213">
        <v>7.2</v>
      </c>
      <c r="S13" s="213">
        <v>0.05</v>
      </c>
      <c r="T13" s="213">
        <v>1.35</v>
      </c>
      <c r="U13" s="213">
        <v>3</v>
      </c>
      <c r="V13" s="213">
        <v>4.25</v>
      </c>
      <c r="W13" s="213">
        <v>7.5</v>
      </c>
      <c r="X13" s="213">
        <v>0.25</v>
      </c>
      <c r="Y13" s="213">
        <v>5.65</v>
      </c>
      <c r="Z13" s="213">
        <v>7.9</v>
      </c>
      <c r="AA13" s="213">
        <v>6.5</v>
      </c>
      <c r="AB13" s="213">
        <v>8.5</v>
      </c>
      <c r="AC13" s="214">
        <v>36</v>
      </c>
      <c r="AD13" s="214">
        <v>5</v>
      </c>
      <c r="AE13" s="214">
        <v>180</v>
      </c>
      <c r="AF13" s="213">
        <v>48</v>
      </c>
      <c r="AG13" s="213">
        <v>1030.01</v>
      </c>
      <c r="AH13" s="213">
        <v>40</v>
      </c>
      <c r="AI13" s="213">
        <v>48</v>
      </c>
      <c r="AJ13" s="213">
        <v>47</v>
      </c>
    </row>
    <row r="14" spans="1:36" s="188" customFormat="1" ht="23.25" customHeight="1" x14ac:dyDescent="0.2">
      <c r="A14" s="215" t="s">
        <v>1416</v>
      </c>
      <c r="B14" s="215"/>
      <c r="C14" s="204" t="s">
        <v>92</v>
      </c>
      <c r="D14" s="204"/>
      <c r="E14" s="204" t="s">
        <v>1415</v>
      </c>
      <c r="F14" s="207">
        <v>853382004001</v>
      </c>
      <c r="G14" s="207">
        <v>70853382004000</v>
      </c>
      <c r="H14" s="211">
        <v>5.75</v>
      </c>
      <c r="I14" s="211">
        <v>17.25</v>
      </c>
      <c r="J14" s="211">
        <v>207</v>
      </c>
      <c r="K14" s="181">
        <v>12</v>
      </c>
      <c r="L14" s="181">
        <v>3</v>
      </c>
      <c r="M14" s="181">
        <v>36</v>
      </c>
      <c r="N14" s="212">
        <v>0.02</v>
      </c>
      <c r="O14" s="212">
        <v>0.45</v>
      </c>
      <c r="P14" s="213">
        <v>1.6</v>
      </c>
      <c r="Q14" s="213">
        <v>2.2999999999999998</v>
      </c>
      <c r="R14" s="213">
        <v>7.2</v>
      </c>
      <c r="S14" s="213">
        <v>0.05</v>
      </c>
      <c r="T14" s="213">
        <v>1.35</v>
      </c>
      <c r="U14" s="213">
        <v>3</v>
      </c>
      <c r="V14" s="213">
        <v>4.25</v>
      </c>
      <c r="W14" s="213">
        <v>7.5</v>
      </c>
      <c r="X14" s="213">
        <v>0.65</v>
      </c>
      <c r="Y14" s="213">
        <v>16.2</v>
      </c>
      <c r="Z14" s="213">
        <v>16.2</v>
      </c>
      <c r="AA14" s="213">
        <v>8.1999999999999993</v>
      </c>
      <c r="AB14" s="213">
        <v>8.9</v>
      </c>
      <c r="AC14" s="214">
        <v>36</v>
      </c>
      <c r="AD14" s="214">
        <v>5</v>
      </c>
      <c r="AE14" s="214">
        <v>180</v>
      </c>
      <c r="AF14" s="213">
        <v>48</v>
      </c>
      <c r="AG14" s="213">
        <v>1030.01</v>
      </c>
      <c r="AH14" s="213">
        <v>40</v>
      </c>
      <c r="AI14" s="213">
        <v>48</v>
      </c>
      <c r="AJ14" s="213">
        <v>47</v>
      </c>
    </row>
    <row r="15" spans="1:36" s="188" customFormat="1" ht="23.25" customHeight="1" x14ac:dyDescent="0.2">
      <c r="A15" s="215" t="s">
        <v>1417</v>
      </c>
      <c r="B15" s="215"/>
      <c r="C15" s="204" t="s">
        <v>92</v>
      </c>
      <c r="D15" s="204"/>
      <c r="E15" s="204" t="s">
        <v>1415</v>
      </c>
      <c r="F15" s="207">
        <v>853382004001</v>
      </c>
      <c r="G15" s="207">
        <v>10853382004008</v>
      </c>
      <c r="H15" s="211">
        <v>5.75</v>
      </c>
      <c r="I15" s="211"/>
      <c r="J15" s="211">
        <v>276</v>
      </c>
      <c r="K15" s="181"/>
      <c r="L15" s="181"/>
      <c r="M15" s="181">
        <v>48</v>
      </c>
      <c r="N15" s="212">
        <v>0.02</v>
      </c>
      <c r="O15" s="212">
        <v>0.45</v>
      </c>
      <c r="P15" s="213">
        <v>1.6</v>
      </c>
      <c r="Q15" s="213">
        <v>2.2999999999999998</v>
      </c>
      <c r="R15" s="213">
        <v>7.2</v>
      </c>
      <c r="S15" s="213"/>
      <c r="T15" s="213"/>
      <c r="U15" s="213"/>
      <c r="V15" s="213"/>
      <c r="W15" s="213"/>
      <c r="X15" s="213">
        <v>1.05</v>
      </c>
      <c r="Y15" s="213">
        <v>22</v>
      </c>
      <c r="Z15" s="213">
        <v>17.25</v>
      </c>
      <c r="AA15" s="213">
        <v>12.8</v>
      </c>
      <c r="AB15" s="213">
        <v>8.1999999999999993</v>
      </c>
      <c r="AC15" s="214"/>
      <c r="AD15" s="214"/>
      <c r="AE15" s="214">
        <v>180</v>
      </c>
      <c r="AF15" s="213">
        <v>48</v>
      </c>
      <c r="AG15" s="213"/>
      <c r="AH15" s="213">
        <v>40</v>
      </c>
      <c r="AI15" s="213">
        <v>48</v>
      </c>
      <c r="AJ15" s="213">
        <v>47</v>
      </c>
    </row>
    <row r="16" spans="1:36" s="188" customFormat="1" ht="23.25" customHeight="1" x14ac:dyDescent="0.2">
      <c r="A16" s="215" t="s">
        <v>1418</v>
      </c>
      <c r="B16" s="215"/>
      <c r="C16" s="204" t="s">
        <v>92</v>
      </c>
      <c r="D16" s="204"/>
      <c r="E16" s="204" t="s">
        <v>1419</v>
      </c>
      <c r="F16" s="207">
        <v>853382004087</v>
      </c>
      <c r="G16" s="207">
        <v>40853382004085</v>
      </c>
      <c r="H16" s="211">
        <v>5.75</v>
      </c>
      <c r="I16" s="211">
        <v>17.25</v>
      </c>
      <c r="J16" s="211">
        <v>69</v>
      </c>
      <c r="K16" s="181">
        <v>4</v>
      </c>
      <c r="L16" s="181">
        <v>3</v>
      </c>
      <c r="M16" s="181">
        <v>12</v>
      </c>
      <c r="N16" s="212">
        <v>0.02</v>
      </c>
      <c r="O16" s="212">
        <v>0.4</v>
      </c>
      <c r="P16" s="213">
        <v>1.6</v>
      </c>
      <c r="Q16" s="213">
        <v>2.2999999999999998</v>
      </c>
      <c r="R16" s="213">
        <v>7.2</v>
      </c>
      <c r="S16" s="213">
        <v>0.05</v>
      </c>
      <c r="T16" s="213">
        <v>1.2</v>
      </c>
      <c r="U16" s="213">
        <v>3</v>
      </c>
      <c r="V16" s="213">
        <v>4.25</v>
      </c>
      <c r="W16" s="213">
        <v>7.5</v>
      </c>
      <c r="X16" s="213">
        <v>0.28999999999999998</v>
      </c>
      <c r="Y16" s="213">
        <v>5.3</v>
      </c>
      <c r="Z16" s="213">
        <v>7.9</v>
      </c>
      <c r="AA16" s="213">
        <v>6.5</v>
      </c>
      <c r="AB16" s="213">
        <v>9</v>
      </c>
      <c r="AC16" s="214">
        <v>36</v>
      </c>
      <c r="AD16" s="214">
        <v>5</v>
      </c>
      <c r="AE16" s="214">
        <v>180</v>
      </c>
      <c r="AF16" s="213">
        <v>48</v>
      </c>
      <c r="AG16" s="213">
        <v>1030.01</v>
      </c>
      <c r="AH16" s="213">
        <v>40</v>
      </c>
      <c r="AI16" s="213">
        <v>48</v>
      </c>
      <c r="AJ16" s="213">
        <v>47</v>
      </c>
    </row>
    <row r="17" spans="1:37" s="188" customFormat="1" ht="23.25" customHeight="1" x14ac:dyDescent="0.2">
      <c r="A17" s="215" t="s">
        <v>1420</v>
      </c>
      <c r="B17" s="215"/>
      <c r="C17" s="204" t="s">
        <v>92</v>
      </c>
      <c r="D17" s="204"/>
      <c r="E17" s="204" t="s">
        <v>1419</v>
      </c>
      <c r="F17" s="207">
        <v>853382004087</v>
      </c>
      <c r="G17" s="207">
        <v>50853382004082</v>
      </c>
      <c r="H17" s="211">
        <v>5.75</v>
      </c>
      <c r="I17" s="211"/>
      <c r="J17" s="211">
        <v>276</v>
      </c>
      <c r="K17" s="181"/>
      <c r="L17" s="181"/>
      <c r="M17" s="181">
        <v>48</v>
      </c>
      <c r="N17" s="212">
        <v>0.02</v>
      </c>
      <c r="O17" s="212">
        <v>0.4</v>
      </c>
      <c r="P17" s="213">
        <v>1.6</v>
      </c>
      <c r="Q17" s="213">
        <v>2.2999999999999998</v>
      </c>
      <c r="R17" s="213">
        <v>7.2</v>
      </c>
      <c r="S17" s="213"/>
      <c r="T17" s="213"/>
      <c r="U17" s="213"/>
      <c r="V17" s="213"/>
      <c r="W17" s="213"/>
      <c r="X17" s="213">
        <v>1.0900000000000001</v>
      </c>
      <c r="Y17" s="213">
        <v>21.45</v>
      </c>
      <c r="Z17" s="213">
        <v>17.25</v>
      </c>
      <c r="AA17" s="213">
        <v>13</v>
      </c>
      <c r="AB17" s="213">
        <v>8.3800000000000008</v>
      </c>
      <c r="AC17" s="214"/>
      <c r="AD17" s="214"/>
      <c r="AE17" s="214">
        <v>180</v>
      </c>
      <c r="AF17" s="213">
        <v>48</v>
      </c>
      <c r="AG17" s="213"/>
      <c r="AH17" s="213"/>
      <c r="AI17" s="213">
        <v>48</v>
      </c>
      <c r="AJ17" s="213">
        <v>47</v>
      </c>
    </row>
    <row r="18" spans="1:37" s="188" customFormat="1" ht="23.25" customHeight="1" x14ac:dyDescent="0.2">
      <c r="A18" s="215" t="s">
        <v>1421</v>
      </c>
      <c r="B18" s="215"/>
      <c r="C18" s="204" t="s">
        <v>92</v>
      </c>
      <c r="D18" s="204"/>
      <c r="E18" s="204" t="s">
        <v>1422</v>
      </c>
      <c r="F18" s="207">
        <v>853382004261</v>
      </c>
      <c r="G18" s="207">
        <v>20853382004265</v>
      </c>
      <c r="H18" s="211">
        <v>5.75</v>
      </c>
      <c r="I18" s="211">
        <v>17.25</v>
      </c>
      <c r="J18" s="211">
        <v>69</v>
      </c>
      <c r="K18" s="181">
        <v>4</v>
      </c>
      <c r="L18" s="181">
        <v>3</v>
      </c>
      <c r="M18" s="181">
        <v>12</v>
      </c>
      <c r="N18" s="212">
        <v>0.02</v>
      </c>
      <c r="O18" s="212">
        <v>0.4</v>
      </c>
      <c r="P18" s="213">
        <v>1.6</v>
      </c>
      <c r="Q18" s="213">
        <v>2.2999999999999998</v>
      </c>
      <c r="R18" s="213">
        <v>7.2</v>
      </c>
      <c r="S18" s="213">
        <v>0.06</v>
      </c>
      <c r="T18" s="213">
        <v>1.22</v>
      </c>
      <c r="U18" s="213">
        <v>3</v>
      </c>
      <c r="V18" s="213">
        <v>4.25</v>
      </c>
      <c r="W18" s="213">
        <v>7.5</v>
      </c>
      <c r="X18" s="213">
        <v>0.25</v>
      </c>
      <c r="Y18" s="213">
        <v>5.6</v>
      </c>
      <c r="Z18" s="213">
        <v>7.9</v>
      </c>
      <c r="AA18" s="213">
        <v>6.5</v>
      </c>
      <c r="AB18" s="213">
        <v>8.5</v>
      </c>
      <c r="AC18" s="214">
        <v>36</v>
      </c>
      <c r="AD18" s="214">
        <v>5</v>
      </c>
      <c r="AE18" s="214">
        <v>180</v>
      </c>
      <c r="AF18" s="213">
        <v>48</v>
      </c>
      <c r="AG18" s="213">
        <v>1030.01</v>
      </c>
      <c r="AH18" s="213">
        <v>40</v>
      </c>
      <c r="AI18" s="213">
        <v>48</v>
      </c>
      <c r="AJ18" s="213">
        <v>47</v>
      </c>
    </row>
    <row r="19" spans="1:37" s="188" customFormat="1" ht="23.25" customHeight="1" x14ac:dyDescent="0.2">
      <c r="A19" s="215" t="s">
        <v>1423</v>
      </c>
      <c r="B19" s="215"/>
      <c r="C19" s="204" t="s">
        <v>92</v>
      </c>
      <c r="D19" s="204"/>
      <c r="E19" s="204" t="s">
        <v>1424</v>
      </c>
      <c r="F19" s="207">
        <v>811847030927</v>
      </c>
      <c r="G19" s="207">
        <v>20811847030921</v>
      </c>
      <c r="H19" s="211">
        <v>5.75</v>
      </c>
      <c r="I19" s="211">
        <v>17.25</v>
      </c>
      <c r="J19" s="211">
        <v>69</v>
      </c>
      <c r="K19" s="181">
        <v>4</v>
      </c>
      <c r="L19" s="181">
        <v>3</v>
      </c>
      <c r="M19" s="181">
        <v>12</v>
      </c>
      <c r="N19" s="212">
        <v>0.02</v>
      </c>
      <c r="O19" s="212">
        <v>0.4</v>
      </c>
      <c r="P19" s="213">
        <v>1.6</v>
      </c>
      <c r="Q19" s="213">
        <v>2.2999999999999998</v>
      </c>
      <c r="R19" s="213">
        <v>7.2</v>
      </c>
      <c r="S19" s="213">
        <v>0.05</v>
      </c>
      <c r="T19" s="213">
        <v>1.22</v>
      </c>
      <c r="U19" s="213">
        <v>3</v>
      </c>
      <c r="V19" s="213">
        <v>4.25</v>
      </c>
      <c r="W19" s="213">
        <v>7.5</v>
      </c>
      <c r="X19" s="213">
        <v>0.28999999999999998</v>
      </c>
      <c r="Y19" s="213">
        <v>5.25</v>
      </c>
      <c r="Z19" s="213">
        <v>7.9</v>
      </c>
      <c r="AA19" s="213">
        <v>6.5</v>
      </c>
      <c r="AB19" s="213">
        <v>8.5</v>
      </c>
      <c r="AC19" s="214">
        <v>36</v>
      </c>
      <c r="AD19" s="214">
        <v>5</v>
      </c>
      <c r="AE19" s="214">
        <v>180</v>
      </c>
      <c r="AF19" s="213">
        <v>48</v>
      </c>
      <c r="AG19" s="213">
        <v>1030.01</v>
      </c>
      <c r="AH19" s="213">
        <v>40</v>
      </c>
      <c r="AI19" s="213">
        <v>48</v>
      </c>
      <c r="AJ19" s="213">
        <v>47</v>
      </c>
    </row>
    <row r="20" spans="1:37" s="188" customFormat="1" ht="23.25" customHeight="1" x14ac:dyDescent="0.2">
      <c r="A20" s="215" t="s">
        <v>1425</v>
      </c>
      <c r="B20" s="215"/>
      <c r="C20" s="204" t="s">
        <v>92</v>
      </c>
      <c r="D20" s="204"/>
      <c r="E20" s="204" t="s">
        <v>1426</v>
      </c>
      <c r="F20" s="207">
        <v>811847034246</v>
      </c>
      <c r="G20" s="207">
        <v>20811847034240</v>
      </c>
      <c r="H20" s="211">
        <v>5.75</v>
      </c>
      <c r="I20" s="211">
        <v>17.25</v>
      </c>
      <c r="J20" s="211">
        <v>69</v>
      </c>
      <c r="K20" s="181">
        <v>4</v>
      </c>
      <c r="L20" s="181">
        <v>3</v>
      </c>
      <c r="M20" s="181">
        <v>12</v>
      </c>
      <c r="N20" s="212">
        <v>0.02</v>
      </c>
      <c r="O20" s="212">
        <v>0.4</v>
      </c>
      <c r="P20" s="213">
        <v>1.6</v>
      </c>
      <c r="Q20" s="213">
        <v>2.2999999999999998</v>
      </c>
      <c r="R20" s="213">
        <v>7.2</v>
      </c>
      <c r="S20" s="213">
        <v>0.05</v>
      </c>
      <c r="T20" s="213">
        <v>1.2</v>
      </c>
      <c r="U20" s="213">
        <v>3</v>
      </c>
      <c r="V20" s="213">
        <v>4.25</v>
      </c>
      <c r="W20" s="213">
        <v>7.5</v>
      </c>
      <c r="X20" s="213">
        <v>0.28999999999999998</v>
      </c>
      <c r="Y20" s="213">
        <v>5.5</v>
      </c>
      <c r="Z20" s="213">
        <v>7.9</v>
      </c>
      <c r="AA20" s="213">
        <v>6.5</v>
      </c>
      <c r="AB20" s="213">
        <v>8.5</v>
      </c>
      <c r="AC20" s="214">
        <v>36</v>
      </c>
      <c r="AD20" s="214">
        <v>5</v>
      </c>
      <c r="AE20" s="214">
        <v>180</v>
      </c>
      <c r="AF20" s="213">
        <v>48</v>
      </c>
      <c r="AG20" s="213">
        <v>1030.01</v>
      </c>
      <c r="AH20" s="213">
        <v>40</v>
      </c>
      <c r="AI20" s="213">
        <v>48</v>
      </c>
      <c r="AJ20" s="213">
        <v>47</v>
      </c>
    </row>
    <row r="21" spans="1:37" s="188" customFormat="1" ht="23.25" customHeight="1" x14ac:dyDescent="0.2">
      <c r="A21" s="215" t="s">
        <v>1427</v>
      </c>
      <c r="B21" s="215"/>
      <c r="C21" s="204" t="s">
        <v>92</v>
      </c>
      <c r="D21" s="204"/>
      <c r="E21" s="204" t="s">
        <v>1428</v>
      </c>
      <c r="F21" s="207">
        <v>811847030668</v>
      </c>
      <c r="G21" s="207">
        <v>20811847030662</v>
      </c>
      <c r="H21" s="211">
        <v>5.75</v>
      </c>
      <c r="I21" s="211">
        <v>15.75</v>
      </c>
      <c r="J21" s="211">
        <v>69</v>
      </c>
      <c r="K21" s="181">
        <v>4</v>
      </c>
      <c r="L21" s="181">
        <v>3</v>
      </c>
      <c r="M21" s="181">
        <v>12</v>
      </c>
      <c r="N21" s="212">
        <v>0.02</v>
      </c>
      <c r="O21" s="212">
        <v>0.41</v>
      </c>
      <c r="P21" s="213">
        <v>1.6</v>
      </c>
      <c r="Q21" s="213">
        <v>2.2999999999999998</v>
      </c>
      <c r="R21" s="213">
        <v>7.2</v>
      </c>
      <c r="S21" s="213">
        <v>0.06</v>
      </c>
      <c r="T21" s="213">
        <v>1.22</v>
      </c>
      <c r="U21" s="213">
        <v>3</v>
      </c>
      <c r="V21" s="213">
        <v>4.25</v>
      </c>
      <c r="W21" s="213">
        <v>7.5</v>
      </c>
      <c r="X21" s="213">
        <v>0.25</v>
      </c>
      <c r="Y21" s="213">
        <v>5.6</v>
      </c>
      <c r="Z21" s="213">
        <v>7.9</v>
      </c>
      <c r="AA21" s="213">
        <v>6.5</v>
      </c>
      <c r="AB21" s="213">
        <v>8.5</v>
      </c>
      <c r="AC21" s="214">
        <v>36</v>
      </c>
      <c r="AD21" s="214">
        <v>5</v>
      </c>
      <c r="AE21" s="214">
        <v>180</v>
      </c>
      <c r="AF21" s="213">
        <v>48</v>
      </c>
      <c r="AG21" s="213">
        <v>1030.01</v>
      </c>
      <c r="AH21" s="213">
        <v>40</v>
      </c>
      <c r="AI21" s="213">
        <v>48</v>
      </c>
      <c r="AJ21" s="213">
        <v>47</v>
      </c>
    </row>
    <row r="22" spans="1:37" s="188" customFormat="1" ht="23.25" customHeight="1" x14ac:dyDescent="0.2">
      <c r="A22" s="215" t="s">
        <v>1429</v>
      </c>
      <c r="B22" s="215"/>
      <c r="C22" s="204" t="s">
        <v>92</v>
      </c>
      <c r="D22" s="204"/>
      <c r="E22" s="204" t="s">
        <v>1430</v>
      </c>
      <c r="F22" s="207">
        <v>811847036264</v>
      </c>
      <c r="G22" s="207">
        <v>20811847036268</v>
      </c>
      <c r="H22" s="211">
        <v>5.75</v>
      </c>
      <c r="I22" s="211">
        <v>17.25</v>
      </c>
      <c r="J22" s="211">
        <v>69</v>
      </c>
      <c r="K22" s="181">
        <v>4</v>
      </c>
      <c r="L22" s="181">
        <v>3</v>
      </c>
      <c r="M22" s="181">
        <v>12</v>
      </c>
      <c r="N22" s="212">
        <v>0.02</v>
      </c>
      <c r="O22" s="212">
        <v>0.41</v>
      </c>
      <c r="P22" s="213">
        <v>1.6</v>
      </c>
      <c r="Q22" s="213">
        <v>2.2999999999999998</v>
      </c>
      <c r="R22" s="213">
        <v>7.2</v>
      </c>
      <c r="S22" s="213">
        <v>0.06</v>
      </c>
      <c r="T22" s="213">
        <v>1.22</v>
      </c>
      <c r="U22" s="213">
        <v>3</v>
      </c>
      <c r="V22" s="213">
        <v>4.25</v>
      </c>
      <c r="W22" s="213">
        <v>7.5</v>
      </c>
      <c r="X22" s="213">
        <v>0.25</v>
      </c>
      <c r="Y22" s="213">
        <v>5.75</v>
      </c>
      <c r="Z22" s="213">
        <v>7.9</v>
      </c>
      <c r="AA22" s="213">
        <v>6.5</v>
      </c>
      <c r="AB22" s="213">
        <v>8.5</v>
      </c>
      <c r="AC22" s="214">
        <v>36</v>
      </c>
      <c r="AD22" s="214">
        <v>5</v>
      </c>
      <c r="AE22" s="214">
        <v>180</v>
      </c>
      <c r="AF22" s="213">
        <v>48</v>
      </c>
      <c r="AG22" s="213">
        <v>1030.01</v>
      </c>
      <c r="AH22" s="213">
        <v>40</v>
      </c>
      <c r="AI22" s="213">
        <v>48</v>
      </c>
      <c r="AJ22" s="213">
        <v>47</v>
      </c>
    </row>
    <row r="23" spans="1:37" ht="18" customHeight="1" x14ac:dyDescent="0.25">
      <c r="A23" s="264" t="s">
        <v>1431</v>
      </c>
      <c r="B23" s="193"/>
      <c r="C23" s="193"/>
      <c r="D23" s="193"/>
      <c r="E23" s="193"/>
      <c r="F23" s="193"/>
      <c r="G23" s="265"/>
      <c r="H23" s="265"/>
      <c r="I23" s="193"/>
      <c r="J23" s="193"/>
      <c r="K23" s="193"/>
      <c r="L23" s="193"/>
      <c r="M23" s="193"/>
      <c r="N23" s="193"/>
      <c r="O23" s="193"/>
      <c r="P23" s="193"/>
      <c r="Q23" s="193"/>
      <c r="R23" s="193"/>
      <c r="S23" s="193"/>
      <c r="T23" s="193"/>
      <c r="U23" s="193"/>
      <c r="V23" s="193"/>
      <c r="W23" s="193"/>
      <c r="X23" s="193"/>
      <c r="Y23" s="193"/>
      <c r="Z23" s="193"/>
      <c r="AA23" s="193"/>
      <c r="AB23" s="193"/>
      <c r="AC23" s="193"/>
      <c r="AD23" s="193"/>
      <c r="AE23" s="193"/>
      <c r="AF23" s="193"/>
      <c r="AG23" s="193"/>
      <c r="AH23" s="193"/>
      <c r="AI23" s="193"/>
      <c r="AJ23" s="193"/>
    </row>
    <row r="24" spans="1:37" s="184" customFormat="1" ht="25.5" customHeight="1" x14ac:dyDescent="0.25">
      <c r="A24" s="199" t="s">
        <v>1432</v>
      </c>
      <c r="B24" s="215"/>
      <c r="C24" s="182" t="s">
        <v>92</v>
      </c>
      <c r="D24" s="182"/>
      <c r="E24" s="182" t="s">
        <v>1433</v>
      </c>
      <c r="F24" s="180">
        <v>811847037339</v>
      </c>
      <c r="G24" s="180">
        <v>20811847037333</v>
      </c>
      <c r="H24" s="211">
        <v>5.25</v>
      </c>
      <c r="I24" s="211">
        <v>15.75</v>
      </c>
      <c r="J24" s="211">
        <v>63</v>
      </c>
      <c r="K24" s="181">
        <v>4</v>
      </c>
      <c r="L24" s="181">
        <v>3</v>
      </c>
      <c r="M24" s="181">
        <v>12</v>
      </c>
      <c r="N24" s="212">
        <v>8.0000000000000002E-3</v>
      </c>
      <c r="O24" s="212">
        <v>0.5</v>
      </c>
      <c r="P24" s="213">
        <v>1.75</v>
      </c>
      <c r="Q24" s="213">
        <v>1.75</v>
      </c>
      <c r="R24" s="213">
        <v>4.75</v>
      </c>
      <c r="S24" s="213">
        <v>3.4000000000000002E-2</v>
      </c>
      <c r="T24" s="213">
        <v>1.5209999999999999</v>
      </c>
      <c r="U24" s="213">
        <v>3.5</v>
      </c>
      <c r="V24" s="213">
        <v>3.5</v>
      </c>
      <c r="W24" s="213">
        <v>4.8</v>
      </c>
      <c r="X24" s="213">
        <v>0.13900000000000001</v>
      </c>
      <c r="Y24" s="213">
        <v>6.3929999999999998</v>
      </c>
      <c r="Z24" s="213">
        <v>8</v>
      </c>
      <c r="AA24" s="213">
        <v>6</v>
      </c>
      <c r="AB24" s="213">
        <v>5</v>
      </c>
      <c r="AC24" s="214">
        <v>45</v>
      </c>
      <c r="AD24" s="214">
        <v>7</v>
      </c>
      <c r="AE24" s="214">
        <v>315</v>
      </c>
      <c r="AF24" s="213">
        <v>46.110999999999997</v>
      </c>
      <c r="AG24" s="213">
        <v>1512.125</v>
      </c>
      <c r="AH24" s="213">
        <v>48</v>
      </c>
      <c r="AI24" s="213">
        <v>40</v>
      </c>
      <c r="AJ24" s="213">
        <v>41.5</v>
      </c>
    </row>
    <row r="25" spans="1:37" s="184" customFormat="1" ht="25.5" customHeight="1" x14ac:dyDescent="0.25">
      <c r="A25" s="199" t="s">
        <v>1434</v>
      </c>
      <c r="B25" s="215"/>
      <c r="C25" s="182" t="s">
        <v>92</v>
      </c>
      <c r="D25" s="182"/>
      <c r="E25" s="182" t="s">
        <v>1435</v>
      </c>
      <c r="F25" s="180">
        <v>853382004766</v>
      </c>
      <c r="G25" s="180">
        <v>20853382004760</v>
      </c>
      <c r="H25" s="211">
        <v>5.25</v>
      </c>
      <c r="I25" s="211">
        <v>15.75</v>
      </c>
      <c r="J25" s="211">
        <v>63</v>
      </c>
      <c r="K25" s="181">
        <v>4</v>
      </c>
      <c r="L25" s="181">
        <v>3</v>
      </c>
      <c r="M25" s="181">
        <v>12</v>
      </c>
      <c r="N25" s="212">
        <v>0</v>
      </c>
      <c r="O25" s="212">
        <v>0.35</v>
      </c>
      <c r="P25" s="213">
        <v>1.2</v>
      </c>
      <c r="Q25" s="213">
        <v>1.2</v>
      </c>
      <c r="R25" s="213">
        <v>4.5</v>
      </c>
      <c r="S25" s="213">
        <v>0.03</v>
      </c>
      <c r="T25" s="213">
        <v>1.03</v>
      </c>
      <c r="U25" s="213">
        <v>3.5</v>
      </c>
      <c r="V25" s="213">
        <v>3.5</v>
      </c>
      <c r="W25" s="213">
        <v>4.8</v>
      </c>
      <c r="X25" s="213">
        <v>0.15</v>
      </c>
      <c r="Y25" s="213">
        <v>4.3499999999999996</v>
      </c>
      <c r="Z25" s="213">
        <v>8</v>
      </c>
      <c r="AA25" s="213">
        <v>5.9</v>
      </c>
      <c r="AB25" s="213">
        <v>5.6</v>
      </c>
      <c r="AC25" s="214">
        <v>40</v>
      </c>
      <c r="AD25" s="214">
        <v>9</v>
      </c>
      <c r="AE25" s="214">
        <v>360</v>
      </c>
      <c r="AF25" s="213">
        <v>56.39</v>
      </c>
      <c r="AG25" s="213">
        <v>1198.3699999999999</v>
      </c>
      <c r="AH25" s="213">
        <v>40</v>
      </c>
      <c r="AI25" s="213">
        <v>48</v>
      </c>
      <c r="AJ25" s="213">
        <v>50.75</v>
      </c>
    </row>
    <row r="26" spans="1:37" s="175" customFormat="1" ht="25.5" customHeight="1" x14ac:dyDescent="0.25">
      <c r="A26" s="386" t="s">
        <v>1436</v>
      </c>
      <c r="B26" s="387">
        <v>45566</v>
      </c>
      <c r="C26" s="379" t="s">
        <v>92</v>
      </c>
      <c r="D26" s="379"/>
      <c r="E26" s="379" t="s">
        <v>1437</v>
      </c>
      <c r="F26" s="378">
        <v>811847036271</v>
      </c>
      <c r="G26" s="378">
        <v>20811847036275</v>
      </c>
      <c r="H26" s="381">
        <v>5.25</v>
      </c>
      <c r="I26" s="381">
        <v>15.75</v>
      </c>
      <c r="J26" s="381">
        <v>63</v>
      </c>
      <c r="K26" s="380">
        <v>4</v>
      </c>
      <c r="L26" s="380">
        <v>3</v>
      </c>
      <c r="M26" s="380">
        <v>12</v>
      </c>
      <c r="N26" s="382">
        <v>0.01</v>
      </c>
      <c r="O26" s="382">
        <v>0.35</v>
      </c>
      <c r="P26" s="383">
        <v>1.75</v>
      </c>
      <c r="Q26" s="383">
        <v>1.75</v>
      </c>
      <c r="R26" s="383">
        <v>4.75</v>
      </c>
      <c r="S26" s="383">
        <v>0.03</v>
      </c>
      <c r="T26" s="383">
        <v>1.34</v>
      </c>
      <c r="U26" s="383">
        <v>3.5</v>
      </c>
      <c r="V26" s="383">
        <v>3.5</v>
      </c>
      <c r="W26" s="383">
        <v>4.8</v>
      </c>
      <c r="X26" s="383">
        <v>0.15</v>
      </c>
      <c r="Y26" s="383">
        <v>4.1500000000000004</v>
      </c>
      <c r="Z26" s="383">
        <v>7.5</v>
      </c>
      <c r="AA26" s="383">
        <v>5.88</v>
      </c>
      <c r="AB26" s="383">
        <v>5.44</v>
      </c>
      <c r="AC26" s="384">
        <v>33</v>
      </c>
      <c r="AD26" s="384">
        <v>7</v>
      </c>
      <c r="AE26" s="384">
        <v>231</v>
      </c>
      <c r="AF26" s="383">
        <v>47.85</v>
      </c>
      <c r="AG26" s="383">
        <v>1508.41</v>
      </c>
      <c r="AH26" s="383">
        <v>48</v>
      </c>
      <c r="AI26" s="383">
        <v>40</v>
      </c>
      <c r="AJ26" s="383">
        <v>43.06</v>
      </c>
    </row>
    <row r="27" spans="1:37" ht="18" customHeight="1" x14ac:dyDescent="0.25">
      <c r="A27" s="264" t="s">
        <v>1438</v>
      </c>
      <c r="B27" s="193"/>
      <c r="C27" s="193"/>
      <c r="D27" s="193"/>
      <c r="E27" s="193"/>
      <c r="F27" s="193"/>
      <c r="G27" s="265"/>
      <c r="H27" s="265"/>
      <c r="I27" s="193"/>
      <c r="J27" s="193"/>
      <c r="K27" s="193"/>
      <c r="L27" s="193"/>
      <c r="M27" s="193"/>
      <c r="N27" s="193"/>
      <c r="O27" s="193"/>
      <c r="P27" s="193"/>
      <c r="Q27" s="193"/>
      <c r="R27" s="193"/>
      <c r="S27" s="193"/>
      <c r="T27" s="193"/>
      <c r="U27" s="193"/>
      <c r="V27" s="193"/>
      <c r="W27" s="193"/>
      <c r="X27" s="193"/>
      <c r="Y27" s="193"/>
      <c r="Z27" s="193"/>
      <c r="AA27" s="193"/>
      <c r="AB27" s="193"/>
      <c r="AC27" s="193"/>
      <c r="AD27" s="193"/>
      <c r="AE27" s="193"/>
      <c r="AF27" s="193"/>
      <c r="AG27" s="193"/>
      <c r="AH27" s="193"/>
      <c r="AI27" s="193"/>
      <c r="AJ27" s="193"/>
    </row>
    <row r="28" spans="1:37" s="345" customFormat="1" ht="25.5" customHeight="1" x14ac:dyDescent="0.2">
      <c r="A28" s="338" t="s">
        <v>1439</v>
      </c>
      <c r="B28" s="339">
        <v>45658</v>
      </c>
      <c r="C28" s="340" t="s">
        <v>92</v>
      </c>
      <c r="D28" s="340">
        <v>1791182</v>
      </c>
      <c r="E28" s="338" t="s">
        <v>1440</v>
      </c>
      <c r="F28" s="341">
        <v>811847038299</v>
      </c>
      <c r="G28" s="341">
        <v>20811847038293</v>
      </c>
      <c r="H28" s="342">
        <v>6.1</v>
      </c>
      <c r="I28" s="342">
        <f>H28*L28</f>
        <v>18.299999999999997</v>
      </c>
      <c r="J28" s="342">
        <v>73.2</v>
      </c>
      <c r="K28" s="343">
        <v>4</v>
      </c>
      <c r="L28" s="343">
        <v>3</v>
      </c>
      <c r="M28" s="343">
        <v>12</v>
      </c>
      <c r="N28" s="343">
        <v>0.01</v>
      </c>
      <c r="O28" s="343">
        <v>0.35</v>
      </c>
      <c r="P28" s="343">
        <v>2.7086610000000002</v>
      </c>
      <c r="Q28" s="343">
        <v>1.2283459999999999</v>
      </c>
      <c r="R28" s="343">
        <v>5.3543310000000002</v>
      </c>
      <c r="S28" s="343">
        <v>0.04</v>
      </c>
      <c r="T28" s="343">
        <v>1.23</v>
      </c>
      <c r="U28" s="343">
        <v>4.0625980000000004</v>
      </c>
      <c r="V28" s="343">
        <v>2.75</v>
      </c>
      <c r="W28" s="343">
        <v>5.4374019999999996</v>
      </c>
      <c r="X28" s="343">
        <v>0.16</v>
      </c>
      <c r="Y28" s="343">
        <v>4.92</v>
      </c>
      <c r="Z28" s="343">
        <v>8.5625979999999995</v>
      </c>
      <c r="AA28" s="343">
        <v>5.8125980000000004</v>
      </c>
      <c r="AB28" s="343">
        <v>5.625591</v>
      </c>
      <c r="AC28" s="343">
        <v>34</v>
      </c>
      <c r="AD28" s="343">
        <v>8</v>
      </c>
      <c r="AE28" s="343">
        <v>272</v>
      </c>
      <c r="AF28" s="343">
        <v>55.56</v>
      </c>
      <c r="AG28" s="343">
        <v>1338.44</v>
      </c>
      <c r="AH28" s="343">
        <v>48</v>
      </c>
      <c r="AI28" s="343">
        <v>40</v>
      </c>
      <c r="AJ28" s="343">
        <v>50</v>
      </c>
      <c r="AK28" s="344"/>
    </row>
    <row r="29" spans="1:37" s="345" customFormat="1" ht="25.5" customHeight="1" x14ac:dyDescent="0.2">
      <c r="A29" s="338" t="s">
        <v>1441</v>
      </c>
      <c r="B29" s="339">
        <v>45658</v>
      </c>
      <c r="C29" s="340" t="s">
        <v>92</v>
      </c>
      <c r="D29" s="340">
        <v>1791180</v>
      </c>
      <c r="E29" s="338" t="s">
        <v>1442</v>
      </c>
      <c r="F29" s="341">
        <v>811847038305</v>
      </c>
      <c r="G29" s="341">
        <v>20811847038309</v>
      </c>
      <c r="H29" s="342">
        <v>6.1</v>
      </c>
      <c r="I29" s="342">
        <f t="shared" ref="I29:I32" si="0">H29*L29</f>
        <v>18.299999999999997</v>
      </c>
      <c r="J29" s="342">
        <v>73.2</v>
      </c>
      <c r="K29" s="343">
        <v>4</v>
      </c>
      <c r="L29" s="343">
        <v>3</v>
      </c>
      <c r="M29" s="343">
        <v>12</v>
      </c>
      <c r="N29" s="343">
        <v>0.01</v>
      </c>
      <c r="O29" s="343">
        <v>0.35</v>
      </c>
      <c r="P29" s="343">
        <v>2.7086610000000002</v>
      </c>
      <c r="Q29" s="343">
        <v>1.2283459999999999</v>
      </c>
      <c r="R29" s="343">
        <v>5.3543310000000002</v>
      </c>
      <c r="S29" s="343">
        <v>0.04</v>
      </c>
      <c r="T29" s="343">
        <v>1.23</v>
      </c>
      <c r="U29" s="343">
        <v>4.0625980000000004</v>
      </c>
      <c r="V29" s="343">
        <v>2.75</v>
      </c>
      <c r="W29" s="343">
        <v>5.4374019999999996</v>
      </c>
      <c r="X29" s="343">
        <v>0.16</v>
      </c>
      <c r="Y29" s="343">
        <v>4.92</v>
      </c>
      <c r="Z29" s="343">
        <v>8.5625979999999995</v>
      </c>
      <c r="AA29" s="343">
        <v>5.8125980000000004</v>
      </c>
      <c r="AB29" s="343">
        <v>5.625591</v>
      </c>
      <c r="AC29" s="343">
        <v>34</v>
      </c>
      <c r="AD29" s="343">
        <v>8</v>
      </c>
      <c r="AE29" s="343">
        <v>272</v>
      </c>
      <c r="AF29" s="343">
        <v>55.56</v>
      </c>
      <c r="AG29" s="343">
        <v>1338.44</v>
      </c>
      <c r="AH29" s="343">
        <v>48</v>
      </c>
      <c r="AI29" s="343">
        <v>40</v>
      </c>
      <c r="AJ29" s="343">
        <v>50</v>
      </c>
      <c r="AK29" s="344"/>
    </row>
    <row r="30" spans="1:37" s="345" customFormat="1" ht="25.5" customHeight="1" x14ac:dyDescent="0.2">
      <c r="A30" s="338" t="s">
        <v>1443</v>
      </c>
      <c r="B30" s="339">
        <v>45658</v>
      </c>
      <c r="C30" s="340" t="s">
        <v>92</v>
      </c>
      <c r="D30" s="340">
        <v>1791181</v>
      </c>
      <c r="E30" s="338" t="s">
        <v>1444</v>
      </c>
      <c r="F30" s="341">
        <v>811847038312</v>
      </c>
      <c r="G30" s="341">
        <v>20811847038316</v>
      </c>
      <c r="H30" s="342">
        <v>6.1</v>
      </c>
      <c r="I30" s="342">
        <f t="shared" si="0"/>
        <v>18.299999999999997</v>
      </c>
      <c r="J30" s="342">
        <v>73.2</v>
      </c>
      <c r="K30" s="343">
        <v>4</v>
      </c>
      <c r="L30" s="343">
        <v>3</v>
      </c>
      <c r="M30" s="343">
        <v>12</v>
      </c>
      <c r="N30" s="343">
        <v>0.01</v>
      </c>
      <c r="O30" s="343">
        <v>0.35</v>
      </c>
      <c r="P30" s="343">
        <v>2.7086610000000002</v>
      </c>
      <c r="Q30" s="343">
        <v>1.2283459999999999</v>
      </c>
      <c r="R30" s="343">
        <v>5.3543310000000002</v>
      </c>
      <c r="S30" s="343">
        <v>0.04</v>
      </c>
      <c r="T30" s="343">
        <v>1.23</v>
      </c>
      <c r="U30" s="343">
        <v>4.0625980000000004</v>
      </c>
      <c r="V30" s="343">
        <v>2.75</v>
      </c>
      <c r="W30" s="343">
        <v>5.4374019999999996</v>
      </c>
      <c r="X30" s="343">
        <v>0.16</v>
      </c>
      <c r="Y30" s="343">
        <v>4.92</v>
      </c>
      <c r="Z30" s="343">
        <v>8.5625979999999995</v>
      </c>
      <c r="AA30" s="343">
        <v>5.8125980000000004</v>
      </c>
      <c r="AB30" s="343">
        <v>5.625591</v>
      </c>
      <c r="AC30" s="343">
        <v>34</v>
      </c>
      <c r="AD30" s="343">
        <v>8</v>
      </c>
      <c r="AE30" s="343">
        <v>272</v>
      </c>
      <c r="AF30" s="343">
        <v>55.56</v>
      </c>
      <c r="AG30" s="343">
        <v>1338.44</v>
      </c>
      <c r="AH30" s="343">
        <v>48</v>
      </c>
      <c r="AI30" s="343">
        <v>40</v>
      </c>
      <c r="AJ30" s="343">
        <v>50</v>
      </c>
      <c r="AK30" s="344"/>
    </row>
    <row r="31" spans="1:37" s="345" customFormat="1" ht="25.5" customHeight="1" x14ac:dyDescent="0.2">
      <c r="A31" s="338" t="s">
        <v>1445</v>
      </c>
      <c r="B31" s="339">
        <v>45658</v>
      </c>
      <c r="C31" s="340" t="s">
        <v>92</v>
      </c>
      <c r="D31" s="340">
        <v>1790540</v>
      </c>
      <c r="E31" s="338" t="s">
        <v>1446</v>
      </c>
      <c r="F31" s="341">
        <v>811847038350</v>
      </c>
      <c r="G31" s="341">
        <v>20811847038354</v>
      </c>
      <c r="H31" s="342">
        <v>6.1</v>
      </c>
      <c r="I31" s="342">
        <f t="shared" si="0"/>
        <v>18.299999999999997</v>
      </c>
      <c r="J31" s="342">
        <v>73.2</v>
      </c>
      <c r="K31" s="343">
        <v>4</v>
      </c>
      <c r="L31" s="343">
        <v>3</v>
      </c>
      <c r="M31" s="343">
        <v>12</v>
      </c>
      <c r="N31" s="343">
        <v>0.01</v>
      </c>
      <c r="O31" s="343">
        <v>0.35</v>
      </c>
      <c r="P31" s="343">
        <v>2.7086610000000002</v>
      </c>
      <c r="Q31" s="343">
        <v>1.2283459999999999</v>
      </c>
      <c r="R31" s="343">
        <v>5.3543310000000002</v>
      </c>
      <c r="S31" s="343">
        <v>0.04</v>
      </c>
      <c r="T31" s="343">
        <v>1.23</v>
      </c>
      <c r="U31" s="343">
        <v>4.0625980000000004</v>
      </c>
      <c r="V31" s="343">
        <v>2.75</v>
      </c>
      <c r="W31" s="343">
        <v>5.4374019999999996</v>
      </c>
      <c r="X31" s="343">
        <v>0.16</v>
      </c>
      <c r="Y31" s="343">
        <v>4.92</v>
      </c>
      <c r="Z31" s="343">
        <v>8.5625979999999995</v>
      </c>
      <c r="AA31" s="343">
        <v>5.8125980000000004</v>
      </c>
      <c r="AB31" s="343">
        <v>5.625591</v>
      </c>
      <c r="AC31" s="343">
        <v>34</v>
      </c>
      <c r="AD31" s="343">
        <v>8</v>
      </c>
      <c r="AE31" s="343">
        <v>272</v>
      </c>
      <c r="AF31" s="343">
        <v>55.56</v>
      </c>
      <c r="AG31" s="343">
        <v>1338.44</v>
      </c>
      <c r="AH31" s="343">
        <v>48</v>
      </c>
      <c r="AI31" s="343">
        <v>40</v>
      </c>
      <c r="AJ31" s="343">
        <v>50</v>
      </c>
      <c r="AK31" s="344"/>
    </row>
    <row r="32" spans="1:37" s="345" customFormat="1" ht="25.5" customHeight="1" x14ac:dyDescent="0.2">
      <c r="A32" s="338" t="s">
        <v>1447</v>
      </c>
      <c r="B32" s="339">
        <v>45658</v>
      </c>
      <c r="C32" s="340" t="s">
        <v>92</v>
      </c>
      <c r="D32" s="340">
        <v>1790531</v>
      </c>
      <c r="E32" s="338" t="s">
        <v>1448</v>
      </c>
      <c r="F32" s="341">
        <v>811847038374</v>
      </c>
      <c r="G32" s="341">
        <v>20811847038378</v>
      </c>
      <c r="H32" s="342">
        <v>6.1</v>
      </c>
      <c r="I32" s="342">
        <f t="shared" si="0"/>
        <v>18.299999999999997</v>
      </c>
      <c r="J32" s="342">
        <v>73.2</v>
      </c>
      <c r="K32" s="343">
        <v>4</v>
      </c>
      <c r="L32" s="343">
        <v>3</v>
      </c>
      <c r="M32" s="343">
        <v>12</v>
      </c>
      <c r="N32" s="343">
        <v>0.01</v>
      </c>
      <c r="O32" s="343">
        <v>0.35</v>
      </c>
      <c r="P32" s="343">
        <v>2.7086610000000002</v>
      </c>
      <c r="Q32" s="343">
        <v>1.2283459999999999</v>
      </c>
      <c r="R32" s="343">
        <v>5.3543310000000002</v>
      </c>
      <c r="S32" s="343">
        <v>0.04</v>
      </c>
      <c r="T32" s="343">
        <v>1.23</v>
      </c>
      <c r="U32" s="343">
        <v>4.0625980000000004</v>
      </c>
      <c r="V32" s="343">
        <v>2.75</v>
      </c>
      <c r="W32" s="343">
        <v>5.4374019999999996</v>
      </c>
      <c r="X32" s="343">
        <v>0.16</v>
      </c>
      <c r="Y32" s="343">
        <v>4.92</v>
      </c>
      <c r="Z32" s="343">
        <v>8.5625979999999995</v>
      </c>
      <c r="AA32" s="343">
        <v>5.8125980000000004</v>
      </c>
      <c r="AB32" s="343">
        <v>5.625591</v>
      </c>
      <c r="AC32" s="343">
        <v>34</v>
      </c>
      <c r="AD32" s="343">
        <v>8</v>
      </c>
      <c r="AE32" s="343">
        <v>272</v>
      </c>
      <c r="AF32" s="343">
        <v>55.56</v>
      </c>
      <c r="AG32" s="343">
        <v>1338.44</v>
      </c>
      <c r="AH32" s="343">
        <v>48</v>
      </c>
      <c r="AI32" s="343">
        <v>40</v>
      </c>
      <c r="AJ32" s="343">
        <v>50</v>
      </c>
      <c r="AK32" s="344"/>
    </row>
    <row r="33" spans="1:37" ht="18" customHeight="1" x14ac:dyDescent="0.25">
      <c r="A33" s="264" t="s">
        <v>1449</v>
      </c>
      <c r="B33" s="193"/>
      <c r="C33" s="193"/>
      <c r="D33" s="193"/>
      <c r="E33" s="193"/>
      <c r="F33" s="193"/>
      <c r="G33" s="265"/>
      <c r="H33" s="265"/>
      <c r="I33" s="193"/>
      <c r="J33" s="193"/>
      <c r="K33" s="193"/>
      <c r="L33" s="193"/>
      <c r="M33" s="193"/>
      <c r="N33" s="193"/>
      <c r="O33" s="193"/>
      <c r="P33" s="193"/>
      <c r="Q33" s="193"/>
      <c r="R33" s="193"/>
      <c r="S33" s="193"/>
      <c r="T33" s="193"/>
      <c r="U33" s="193"/>
      <c r="V33" s="193"/>
      <c r="W33" s="193"/>
      <c r="X33" s="193"/>
      <c r="Y33" s="193"/>
      <c r="Z33" s="193"/>
      <c r="AA33" s="193"/>
      <c r="AB33" s="193"/>
      <c r="AC33" s="193"/>
      <c r="AD33" s="193"/>
      <c r="AE33" s="193"/>
      <c r="AF33" s="193"/>
      <c r="AG33" s="193"/>
      <c r="AH33" s="193"/>
      <c r="AI33" s="193"/>
      <c r="AJ33" s="193"/>
    </row>
    <row r="34" spans="1:37" s="179" customFormat="1" ht="25.5" customHeight="1" x14ac:dyDescent="0.25">
      <c r="A34" s="216" t="s">
        <v>1450</v>
      </c>
      <c r="B34" s="215"/>
      <c r="C34" s="177" t="s">
        <v>92</v>
      </c>
      <c r="D34" s="177"/>
      <c r="E34" s="177" t="s">
        <v>1451</v>
      </c>
      <c r="F34" s="176">
        <v>853382004100</v>
      </c>
      <c r="G34" s="176">
        <v>20853382004104</v>
      </c>
      <c r="H34" s="211">
        <v>6.65</v>
      </c>
      <c r="I34" s="211">
        <v>19.95</v>
      </c>
      <c r="J34" s="211">
        <v>79.8</v>
      </c>
      <c r="K34" s="181">
        <v>4</v>
      </c>
      <c r="L34" s="181">
        <v>3</v>
      </c>
      <c r="M34" s="181">
        <v>12</v>
      </c>
      <c r="N34" s="212">
        <v>0.01</v>
      </c>
      <c r="O34" s="212">
        <v>0.15</v>
      </c>
      <c r="P34" s="213">
        <v>1.4</v>
      </c>
      <c r="Q34" s="213">
        <v>1.4</v>
      </c>
      <c r="R34" s="213">
        <v>4.0599999999999996</v>
      </c>
      <c r="S34" s="213">
        <v>0.01</v>
      </c>
      <c r="T34" s="213">
        <v>0.45</v>
      </c>
      <c r="U34" s="213">
        <v>1.41</v>
      </c>
      <c r="V34" s="213">
        <v>4.3099999999999996</v>
      </c>
      <c r="W34" s="213">
        <v>4.16</v>
      </c>
      <c r="X34" s="213">
        <v>0.08</v>
      </c>
      <c r="Y34" s="213">
        <v>2.6</v>
      </c>
      <c r="Z34" s="213">
        <v>6.03</v>
      </c>
      <c r="AA34" s="213">
        <v>4.9000000000000004</v>
      </c>
      <c r="AB34" s="213">
        <v>4.7</v>
      </c>
      <c r="AC34" s="214">
        <v>60</v>
      </c>
      <c r="AD34" s="214">
        <v>8</v>
      </c>
      <c r="AE34" s="214">
        <v>480</v>
      </c>
      <c r="AF34" s="213">
        <v>46.39</v>
      </c>
      <c r="AG34" s="213">
        <v>1297.69</v>
      </c>
      <c r="AH34" s="213">
        <v>40</v>
      </c>
      <c r="AI34" s="213">
        <v>48</v>
      </c>
      <c r="AJ34" s="213">
        <v>41.75</v>
      </c>
    </row>
    <row r="35" spans="1:37" s="179" customFormat="1" ht="25.5" customHeight="1" x14ac:dyDescent="0.25">
      <c r="A35" s="216" t="s">
        <v>1452</v>
      </c>
      <c r="B35" s="215"/>
      <c r="C35" s="177" t="s">
        <v>92</v>
      </c>
      <c r="D35" s="177"/>
      <c r="E35" s="177" t="s">
        <v>1453</v>
      </c>
      <c r="F35" s="176">
        <v>853382004117</v>
      </c>
      <c r="G35" s="176">
        <v>20853382004111</v>
      </c>
      <c r="H35" s="211">
        <v>6.65</v>
      </c>
      <c r="I35" s="211">
        <v>19.95</v>
      </c>
      <c r="J35" s="211">
        <v>79.8</v>
      </c>
      <c r="K35" s="181">
        <v>4</v>
      </c>
      <c r="L35" s="181">
        <v>3</v>
      </c>
      <c r="M35" s="181">
        <v>12</v>
      </c>
      <c r="N35" s="212">
        <v>0.01</v>
      </c>
      <c r="O35" s="212">
        <v>0.2</v>
      </c>
      <c r="P35" s="213">
        <v>1.4</v>
      </c>
      <c r="Q35" s="213">
        <v>1.4</v>
      </c>
      <c r="R35" s="213">
        <v>4.0599999999999996</v>
      </c>
      <c r="S35" s="213">
        <v>0.01</v>
      </c>
      <c r="T35" s="213">
        <v>0.6</v>
      </c>
      <c r="U35" s="213">
        <v>1.41</v>
      </c>
      <c r="V35" s="213">
        <v>4.3099999999999996</v>
      </c>
      <c r="W35" s="213">
        <v>4.16</v>
      </c>
      <c r="X35" s="213">
        <v>0.08</v>
      </c>
      <c r="Y35" s="213">
        <v>2.5499999999999998</v>
      </c>
      <c r="Z35" s="213">
        <v>4.8</v>
      </c>
      <c r="AA35" s="213">
        <v>6.4</v>
      </c>
      <c r="AB35" s="213">
        <v>4.7</v>
      </c>
      <c r="AC35" s="214">
        <v>60</v>
      </c>
      <c r="AD35" s="214">
        <v>8</v>
      </c>
      <c r="AE35" s="214">
        <v>480</v>
      </c>
      <c r="AF35" s="213">
        <v>47.5</v>
      </c>
      <c r="AG35" s="213">
        <v>1274.4000000000001</v>
      </c>
      <c r="AH35" s="213">
        <v>40</v>
      </c>
      <c r="AI35" s="213">
        <v>48</v>
      </c>
      <c r="AJ35" s="213">
        <v>42.75</v>
      </c>
    </row>
    <row r="36" spans="1:37" s="179" customFormat="1" ht="25.5" customHeight="1" x14ac:dyDescent="0.25">
      <c r="A36" s="216" t="s">
        <v>1454</v>
      </c>
      <c r="B36" s="215"/>
      <c r="C36" s="177" t="s">
        <v>92</v>
      </c>
      <c r="D36" s="177"/>
      <c r="E36" s="177" t="s">
        <v>1455</v>
      </c>
      <c r="F36" s="176">
        <v>811847034130</v>
      </c>
      <c r="G36" s="176">
        <v>20811847034134</v>
      </c>
      <c r="H36" s="211">
        <v>7.15</v>
      </c>
      <c r="I36" s="211">
        <v>21.45</v>
      </c>
      <c r="J36" s="211">
        <v>85.8</v>
      </c>
      <c r="K36" s="181">
        <v>4</v>
      </c>
      <c r="L36" s="181">
        <v>3</v>
      </c>
      <c r="M36" s="181">
        <v>12</v>
      </c>
      <c r="N36" s="212">
        <v>0</v>
      </c>
      <c r="O36" s="212">
        <v>0.2</v>
      </c>
      <c r="P36" s="213">
        <v>1.31</v>
      </c>
      <c r="Q36" s="213">
        <v>1.31</v>
      </c>
      <c r="R36" s="213">
        <v>4.2</v>
      </c>
      <c r="S36" s="213">
        <v>0.01</v>
      </c>
      <c r="T36" s="213">
        <v>0.6</v>
      </c>
      <c r="U36" s="213">
        <v>1.41</v>
      </c>
      <c r="V36" s="213">
        <v>4.3099999999999996</v>
      </c>
      <c r="W36" s="213">
        <v>4.16</v>
      </c>
      <c r="X36" s="213">
        <v>0.09</v>
      </c>
      <c r="Y36" s="213">
        <v>2.5499999999999998</v>
      </c>
      <c r="Z36" s="213">
        <v>6.4</v>
      </c>
      <c r="AA36" s="213">
        <v>4.8</v>
      </c>
      <c r="AB36" s="213">
        <v>4.9000000000000004</v>
      </c>
      <c r="AC36" s="214">
        <v>60</v>
      </c>
      <c r="AD36" s="214">
        <v>8</v>
      </c>
      <c r="AE36" s="214">
        <v>480</v>
      </c>
      <c r="AF36" s="213">
        <v>44.7</v>
      </c>
      <c r="AG36" s="213">
        <v>1274.4000000000001</v>
      </c>
      <c r="AH36" s="213">
        <v>40</v>
      </c>
      <c r="AI36" s="213">
        <v>48</v>
      </c>
      <c r="AJ36" s="213">
        <v>40.229999999999997</v>
      </c>
    </row>
    <row r="37" spans="1:37" ht="18" customHeight="1" x14ac:dyDescent="0.25">
      <c r="A37" s="264" t="s">
        <v>1456</v>
      </c>
      <c r="B37" s="193"/>
      <c r="C37" s="193"/>
      <c r="D37" s="193"/>
      <c r="E37" s="193"/>
      <c r="F37" s="193"/>
      <c r="G37" s="265"/>
      <c r="H37" s="265"/>
      <c r="I37" s="193"/>
      <c r="J37" s="193"/>
      <c r="K37" s="193"/>
      <c r="L37" s="193"/>
      <c r="M37" s="193"/>
      <c r="N37" s="193"/>
      <c r="O37" s="193"/>
      <c r="P37" s="193"/>
      <c r="Q37" s="193"/>
      <c r="R37" s="193"/>
      <c r="S37" s="193"/>
      <c r="T37" s="193"/>
      <c r="U37" s="193"/>
      <c r="V37" s="193"/>
      <c r="W37" s="193"/>
      <c r="X37" s="193"/>
      <c r="Y37" s="193"/>
      <c r="Z37" s="193"/>
      <c r="AA37" s="193"/>
      <c r="AB37" s="193"/>
      <c r="AC37" s="193"/>
      <c r="AD37" s="193"/>
      <c r="AE37" s="193"/>
      <c r="AF37" s="193"/>
      <c r="AG37" s="193"/>
      <c r="AH37" s="193"/>
      <c r="AI37" s="193"/>
      <c r="AJ37" s="193"/>
    </row>
    <row r="38" spans="1:37" s="345" customFormat="1" ht="25.5" customHeight="1" x14ac:dyDescent="0.2">
      <c r="A38" s="338" t="s">
        <v>1457</v>
      </c>
      <c r="B38" s="339">
        <v>45658</v>
      </c>
      <c r="C38" s="340"/>
      <c r="D38" s="340">
        <v>1800889</v>
      </c>
      <c r="E38" s="338" t="s">
        <v>1458</v>
      </c>
      <c r="F38" s="341">
        <v>811847038589</v>
      </c>
      <c r="G38" s="341">
        <v>20811847038583</v>
      </c>
      <c r="H38" s="342">
        <v>7.15</v>
      </c>
      <c r="I38" s="342">
        <v>0</v>
      </c>
      <c r="J38" s="342">
        <f>H38*M38</f>
        <v>85.800000000000011</v>
      </c>
      <c r="K38" s="343">
        <v>0</v>
      </c>
      <c r="L38" s="343">
        <v>0</v>
      </c>
      <c r="M38" s="343">
        <v>12</v>
      </c>
      <c r="N38" s="343">
        <v>0.01</v>
      </c>
      <c r="O38" s="343">
        <v>0.5</v>
      </c>
      <c r="P38" s="343">
        <v>2.1890000000000001</v>
      </c>
      <c r="Q38" s="343">
        <v>2.1890000000000001</v>
      </c>
      <c r="R38" s="343">
        <v>4.79</v>
      </c>
      <c r="S38" s="343">
        <v>3.6999999999999998E-2</v>
      </c>
      <c r="T38" s="343">
        <v>1.5</v>
      </c>
      <c r="U38" s="343">
        <v>6.09</v>
      </c>
      <c r="V38" s="343">
        <v>2.0299999999999998</v>
      </c>
      <c r="W38" s="343">
        <v>5.15</v>
      </c>
      <c r="X38" s="343">
        <v>0.4</v>
      </c>
      <c r="Y38" s="343">
        <v>14.11</v>
      </c>
      <c r="Z38" s="343">
        <v>11.5</v>
      </c>
      <c r="AA38" s="343">
        <v>6.7</v>
      </c>
      <c r="AB38" s="343">
        <v>9</v>
      </c>
      <c r="AC38" s="343">
        <v>27</v>
      </c>
      <c r="AD38" s="343">
        <v>8</v>
      </c>
      <c r="AE38" s="343">
        <v>216</v>
      </c>
      <c r="AF38" s="343">
        <v>55.56</v>
      </c>
      <c r="AG38" s="343">
        <v>1367.69</v>
      </c>
      <c r="AH38" s="343">
        <v>40</v>
      </c>
      <c r="AI38" s="343">
        <v>48</v>
      </c>
      <c r="AJ38" s="343">
        <v>50</v>
      </c>
      <c r="AK38" s="344"/>
    </row>
    <row r="39" spans="1:37" s="179" customFormat="1" ht="25.5" customHeight="1" x14ac:dyDescent="0.25">
      <c r="A39" s="216" t="s">
        <v>1459</v>
      </c>
      <c r="B39" s="215"/>
      <c r="C39" s="177" t="s">
        <v>92</v>
      </c>
      <c r="D39" s="177"/>
      <c r="E39" s="177" t="s">
        <v>1460</v>
      </c>
      <c r="F39" s="176">
        <v>811847037360</v>
      </c>
      <c r="G39" s="176">
        <v>20811847037364</v>
      </c>
      <c r="H39" s="211">
        <v>7.15</v>
      </c>
      <c r="I39" s="211">
        <v>21.450000000000003</v>
      </c>
      <c r="J39" s="211">
        <v>85.800000000000011</v>
      </c>
      <c r="K39" s="181">
        <v>4</v>
      </c>
      <c r="L39" s="181">
        <v>3</v>
      </c>
      <c r="M39" s="181">
        <v>12</v>
      </c>
      <c r="N39" s="212">
        <v>1.4E-2</v>
      </c>
      <c r="O39" s="212">
        <v>0.88200000000000001</v>
      </c>
      <c r="P39" s="213">
        <v>1.921</v>
      </c>
      <c r="Q39" s="213">
        <v>1.921</v>
      </c>
      <c r="R39" s="213">
        <v>6.5869999999999997</v>
      </c>
      <c r="S39" s="213">
        <v>4.2000000000000003E-2</v>
      </c>
      <c r="T39" s="213">
        <v>2.8439999999999999</v>
      </c>
      <c r="U39" s="213">
        <v>5.7640000000000002</v>
      </c>
      <c r="V39" s="213">
        <v>1.921</v>
      </c>
      <c r="W39" s="213">
        <v>6.5869999999999997</v>
      </c>
      <c r="X39" s="213">
        <v>0.16900000000000001</v>
      </c>
      <c r="Y39" s="213">
        <v>12.234999999999999</v>
      </c>
      <c r="Z39" s="213">
        <v>5.7640000000000002</v>
      </c>
      <c r="AA39" s="213">
        <v>7.6849999999999996</v>
      </c>
      <c r="AB39" s="213">
        <v>6.5869999999999997</v>
      </c>
      <c r="AC39" s="214">
        <v>27</v>
      </c>
      <c r="AD39" s="214">
        <v>7</v>
      </c>
      <c r="AE39" s="214">
        <v>189</v>
      </c>
      <c r="AF39" s="213">
        <v>29.178000000000001</v>
      </c>
      <c r="AG39" s="213">
        <v>1503.527</v>
      </c>
      <c r="AH39" s="213">
        <v>48</v>
      </c>
      <c r="AI39" s="213">
        <v>40</v>
      </c>
      <c r="AJ39" s="213">
        <v>26.26</v>
      </c>
    </row>
    <row r="40" spans="1:37" s="179" customFormat="1" ht="25.5" customHeight="1" x14ac:dyDescent="0.25">
      <c r="A40" s="216" t="s">
        <v>1461</v>
      </c>
      <c r="B40" s="215"/>
      <c r="C40" s="177" t="s">
        <v>92</v>
      </c>
      <c r="D40" s="177"/>
      <c r="E40" s="177" t="s">
        <v>1462</v>
      </c>
      <c r="F40" s="176">
        <v>858098007711</v>
      </c>
      <c r="G40" s="176">
        <v>20858098007715</v>
      </c>
      <c r="H40" s="211">
        <v>6.65</v>
      </c>
      <c r="I40" s="211">
        <v>19.95</v>
      </c>
      <c r="J40" s="211">
        <v>79.8</v>
      </c>
      <c r="K40" s="181">
        <v>4</v>
      </c>
      <c r="L40" s="181">
        <v>3</v>
      </c>
      <c r="M40" s="181">
        <v>12</v>
      </c>
      <c r="N40" s="212">
        <v>0</v>
      </c>
      <c r="O40" s="212">
        <v>0.45</v>
      </c>
      <c r="P40" s="213">
        <v>2.0350000000000001</v>
      </c>
      <c r="Q40" s="213">
        <v>2.0350000000000001</v>
      </c>
      <c r="R40" s="213">
        <v>5.1035000000000004</v>
      </c>
      <c r="S40" s="213">
        <v>0.01</v>
      </c>
      <c r="T40" s="213">
        <v>1.35</v>
      </c>
      <c r="U40" s="213">
        <v>2.0350000000000001</v>
      </c>
      <c r="V40" s="213">
        <v>6.1135000000000002</v>
      </c>
      <c r="W40" s="213">
        <v>5.1035000000000004</v>
      </c>
      <c r="X40" s="213">
        <v>0.2</v>
      </c>
      <c r="Y40" s="213">
        <v>5.79</v>
      </c>
      <c r="Z40" s="213">
        <v>8.9</v>
      </c>
      <c r="AA40" s="213">
        <v>6.5990000000000002</v>
      </c>
      <c r="AB40" s="213">
        <v>5.9035000000000002</v>
      </c>
      <c r="AC40" s="214">
        <v>33</v>
      </c>
      <c r="AD40" s="214">
        <v>9</v>
      </c>
      <c r="AE40" s="214">
        <v>297</v>
      </c>
      <c r="AF40" s="213">
        <v>65.790000000000006</v>
      </c>
      <c r="AG40" s="213">
        <v>1759.65</v>
      </c>
      <c r="AH40" s="213">
        <v>40</v>
      </c>
      <c r="AI40" s="213">
        <v>48</v>
      </c>
      <c r="AJ40" s="213">
        <v>59.21</v>
      </c>
    </row>
    <row r="41" spans="1:37" s="179" customFormat="1" ht="25.5" customHeight="1" x14ac:dyDescent="0.25">
      <c r="A41" s="216" t="s">
        <v>1463</v>
      </c>
      <c r="B41" s="215"/>
      <c r="C41" s="177" t="s">
        <v>92</v>
      </c>
      <c r="D41" s="177"/>
      <c r="E41" s="177" t="s">
        <v>1464</v>
      </c>
      <c r="F41" s="176">
        <v>858098007728</v>
      </c>
      <c r="G41" s="176">
        <v>20858098007722</v>
      </c>
      <c r="H41" s="211">
        <v>6.65</v>
      </c>
      <c r="I41" s="211">
        <v>19.95</v>
      </c>
      <c r="J41" s="211">
        <v>79.8</v>
      </c>
      <c r="K41" s="181">
        <v>4</v>
      </c>
      <c r="L41" s="181">
        <v>3</v>
      </c>
      <c r="M41" s="181">
        <v>12</v>
      </c>
      <c r="N41" s="212">
        <v>0.01</v>
      </c>
      <c r="O41" s="212">
        <v>0.45</v>
      </c>
      <c r="P41" s="213">
        <v>2.0350000000000001</v>
      </c>
      <c r="Q41" s="213">
        <v>2.0350000000000001</v>
      </c>
      <c r="R41" s="213">
        <v>5.1035000000000004</v>
      </c>
      <c r="S41" s="213">
        <v>0.04</v>
      </c>
      <c r="T41" s="213">
        <v>1.35</v>
      </c>
      <c r="U41" s="213">
        <v>2.0350000000000001</v>
      </c>
      <c r="V41" s="213">
        <v>6.1135000000000002</v>
      </c>
      <c r="W41" s="213">
        <v>5.1035000000000004</v>
      </c>
      <c r="X41" s="213">
        <v>0.2</v>
      </c>
      <c r="Y41" s="213">
        <v>5.85</v>
      </c>
      <c r="Z41" s="213">
        <v>8.9</v>
      </c>
      <c r="AA41" s="213">
        <v>6.5990000000000002</v>
      </c>
      <c r="AB41" s="213">
        <v>5.9035000000000002</v>
      </c>
      <c r="AC41" s="214">
        <v>33</v>
      </c>
      <c r="AD41" s="214">
        <v>9</v>
      </c>
      <c r="AE41" s="214">
        <v>297</v>
      </c>
      <c r="AF41" s="213">
        <v>53.06</v>
      </c>
      <c r="AG41" s="213">
        <v>1787.81</v>
      </c>
      <c r="AH41" s="213">
        <v>40</v>
      </c>
      <c r="AI41" s="213">
        <v>48</v>
      </c>
      <c r="AJ41" s="213">
        <v>47.75</v>
      </c>
    </row>
    <row r="42" spans="1:37" s="179" customFormat="1" ht="25.5" customHeight="1" x14ac:dyDescent="0.25">
      <c r="A42" s="216" t="s">
        <v>1465</v>
      </c>
      <c r="B42" s="215"/>
      <c r="C42" s="177" t="s">
        <v>92</v>
      </c>
      <c r="D42" s="177"/>
      <c r="E42" s="177" t="s">
        <v>1466</v>
      </c>
      <c r="F42" s="176">
        <v>811847034116</v>
      </c>
      <c r="G42" s="176">
        <v>20811847034110</v>
      </c>
      <c r="H42" s="211">
        <v>7.15</v>
      </c>
      <c r="I42" s="211">
        <v>21.45</v>
      </c>
      <c r="J42" s="211">
        <v>85.8</v>
      </c>
      <c r="K42" s="181">
        <v>4</v>
      </c>
      <c r="L42" s="181">
        <v>3</v>
      </c>
      <c r="M42" s="181">
        <v>12</v>
      </c>
      <c r="N42" s="212">
        <v>0.01</v>
      </c>
      <c r="O42" s="212">
        <v>0.5</v>
      </c>
      <c r="P42" s="213">
        <v>2.0350000000000001</v>
      </c>
      <c r="Q42" s="213">
        <v>2.0350000000000001</v>
      </c>
      <c r="R42" s="213">
        <v>5.1035000000000004</v>
      </c>
      <c r="S42" s="213">
        <v>0.01</v>
      </c>
      <c r="T42" s="213">
        <v>1.5</v>
      </c>
      <c r="U42" s="213">
        <v>2.0350000000000001</v>
      </c>
      <c r="V42" s="213">
        <v>6.1135000000000002</v>
      </c>
      <c r="W42" s="213">
        <v>5.1035000000000004</v>
      </c>
      <c r="X42" s="213">
        <v>0.2</v>
      </c>
      <c r="Y42" s="213">
        <v>6.1</v>
      </c>
      <c r="Z42" s="213">
        <v>8.9</v>
      </c>
      <c r="AA42" s="213">
        <v>6.5990000000000002</v>
      </c>
      <c r="AB42" s="213">
        <v>5.9035000000000002</v>
      </c>
      <c r="AC42" s="214">
        <v>27</v>
      </c>
      <c r="AD42" s="214">
        <v>8</v>
      </c>
      <c r="AE42" s="214">
        <v>216</v>
      </c>
      <c r="AF42" s="213">
        <v>60.19</v>
      </c>
      <c r="AG42" s="213">
        <v>1367.69</v>
      </c>
      <c r="AH42" s="213">
        <v>40</v>
      </c>
      <c r="AI42" s="213">
        <v>48</v>
      </c>
      <c r="AJ42" s="213">
        <v>54.17</v>
      </c>
    </row>
    <row r="43" spans="1:37" ht="18" customHeight="1" x14ac:dyDescent="0.25">
      <c r="A43" s="264" t="s">
        <v>1467</v>
      </c>
      <c r="B43" s="193"/>
      <c r="C43" s="193"/>
      <c r="D43" s="193"/>
      <c r="E43" s="193"/>
      <c r="F43" s="193"/>
      <c r="G43" s="265"/>
      <c r="H43" s="265"/>
      <c r="I43" s="193"/>
      <c r="J43" s="193"/>
      <c r="K43" s="193"/>
      <c r="L43" s="193"/>
      <c r="M43" s="193"/>
      <c r="N43" s="193"/>
      <c r="O43" s="193"/>
      <c r="P43" s="193"/>
      <c r="Q43" s="193"/>
      <c r="R43" s="193"/>
      <c r="S43" s="193"/>
      <c r="T43" s="193"/>
      <c r="U43" s="193"/>
      <c r="V43" s="193"/>
      <c r="W43" s="193"/>
      <c r="X43" s="193"/>
      <c r="Y43" s="193"/>
      <c r="Z43" s="193"/>
      <c r="AA43" s="193"/>
      <c r="AB43" s="193"/>
      <c r="AC43" s="193"/>
      <c r="AD43" s="193"/>
      <c r="AE43" s="193"/>
      <c r="AF43" s="193"/>
      <c r="AG43" s="193"/>
      <c r="AH43" s="193"/>
      <c r="AI43" s="193"/>
      <c r="AJ43" s="193"/>
    </row>
    <row r="44" spans="1:37" s="250" customFormat="1" ht="25.5" customHeight="1" x14ac:dyDescent="0.25">
      <c r="A44" s="243" t="s">
        <v>1468</v>
      </c>
      <c r="B44" s="215"/>
      <c r="C44" s="244" t="s">
        <v>92</v>
      </c>
      <c r="D44" s="244"/>
      <c r="E44" s="244" t="s">
        <v>1469</v>
      </c>
      <c r="F44" s="245">
        <v>858098007537</v>
      </c>
      <c r="G44" s="245">
        <v>20858098007531</v>
      </c>
      <c r="H44" s="246">
        <v>7.15</v>
      </c>
      <c r="I44" s="246">
        <v>21.45</v>
      </c>
      <c r="J44" s="246">
        <v>85.8</v>
      </c>
      <c r="K44" s="243">
        <v>4</v>
      </c>
      <c r="L44" s="243">
        <v>3</v>
      </c>
      <c r="M44" s="243">
        <v>12</v>
      </c>
      <c r="N44" s="247">
        <v>0</v>
      </c>
      <c r="O44" s="247">
        <v>0.19</v>
      </c>
      <c r="P44" s="248">
        <v>2.25</v>
      </c>
      <c r="Q44" s="248">
        <v>2.25</v>
      </c>
      <c r="R44" s="248">
        <v>1.25</v>
      </c>
      <c r="S44" s="248">
        <v>0.01</v>
      </c>
      <c r="T44" s="248">
        <v>0.56000000000000005</v>
      </c>
      <c r="U44" s="248">
        <v>2.41</v>
      </c>
      <c r="V44" s="248">
        <v>2.41</v>
      </c>
      <c r="W44" s="248">
        <v>4.03</v>
      </c>
      <c r="X44" s="248">
        <v>7.0000000000000007E-2</v>
      </c>
      <c r="Y44" s="248">
        <v>2.4</v>
      </c>
      <c r="Z44" s="248">
        <v>5.13</v>
      </c>
      <c r="AA44" s="248">
        <v>5.13</v>
      </c>
      <c r="AB44" s="248">
        <v>4.38</v>
      </c>
      <c r="AC44" s="249">
        <v>56</v>
      </c>
      <c r="AD44" s="249">
        <v>8</v>
      </c>
      <c r="AE44" s="249">
        <v>448</v>
      </c>
      <c r="AF44" s="248">
        <v>48.61</v>
      </c>
      <c r="AG44" s="248">
        <v>1092.81</v>
      </c>
      <c r="AH44" s="248">
        <v>40</v>
      </c>
      <c r="AI44" s="248">
        <v>48</v>
      </c>
      <c r="AJ44" s="248">
        <v>43.75</v>
      </c>
    </row>
    <row r="45" spans="1:37" ht="18" customHeight="1" x14ac:dyDescent="0.25">
      <c r="A45" s="264" t="s">
        <v>1470</v>
      </c>
      <c r="B45" s="193"/>
      <c r="C45" s="193"/>
      <c r="D45" s="193"/>
      <c r="E45" s="193"/>
      <c r="F45" s="193"/>
      <c r="G45" s="265"/>
      <c r="H45" s="265"/>
      <c r="I45" s="193"/>
      <c r="J45" s="193"/>
      <c r="K45" s="193"/>
      <c r="L45" s="193"/>
      <c r="M45" s="193"/>
      <c r="N45" s="193"/>
      <c r="O45" s="193"/>
      <c r="P45" s="193"/>
      <c r="Q45" s="193"/>
      <c r="R45" s="193"/>
      <c r="S45" s="193"/>
      <c r="T45" s="193"/>
      <c r="U45" s="193"/>
      <c r="V45" s="193"/>
      <c r="W45" s="193"/>
      <c r="X45" s="193"/>
      <c r="Y45" s="193"/>
      <c r="Z45" s="193"/>
      <c r="AA45" s="193"/>
      <c r="AB45" s="193"/>
      <c r="AC45" s="193"/>
      <c r="AD45" s="193"/>
      <c r="AE45" s="193"/>
      <c r="AF45" s="193"/>
      <c r="AG45" s="193"/>
      <c r="AH45" s="193"/>
      <c r="AI45" s="193"/>
      <c r="AJ45" s="193"/>
    </row>
    <row r="46" spans="1:37" s="175" customFormat="1" ht="25.5" customHeight="1" x14ac:dyDescent="0.25">
      <c r="A46" s="183" t="s">
        <v>1471</v>
      </c>
      <c r="B46" s="215"/>
      <c r="C46" s="182" t="s">
        <v>92</v>
      </c>
      <c r="D46" s="182"/>
      <c r="E46" s="182" t="s">
        <v>1472</v>
      </c>
      <c r="F46" s="180">
        <v>853382004179</v>
      </c>
      <c r="G46" s="180">
        <v>20853382004173</v>
      </c>
      <c r="H46" s="200">
        <v>6.65</v>
      </c>
      <c r="I46" s="200">
        <v>19.95</v>
      </c>
      <c r="J46" s="200">
        <v>79.8</v>
      </c>
      <c r="K46" s="183">
        <v>4</v>
      </c>
      <c r="L46" s="183">
        <v>3</v>
      </c>
      <c r="M46" s="183">
        <v>12</v>
      </c>
      <c r="N46" s="201">
        <v>0.01</v>
      </c>
      <c r="O46" s="201">
        <v>0.35</v>
      </c>
      <c r="P46" s="202">
        <v>2.7</v>
      </c>
      <c r="Q46" s="202">
        <v>2.7</v>
      </c>
      <c r="R46" s="202">
        <v>1.8</v>
      </c>
      <c r="S46" s="202">
        <v>0.02</v>
      </c>
      <c r="T46" s="202">
        <v>1.05</v>
      </c>
      <c r="U46" s="202">
        <v>2.8</v>
      </c>
      <c r="V46" s="202">
        <v>2.8</v>
      </c>
      <c r="W46" s="202">
        <v>5.3</v>
      </c>
      <c r="X46" s="202">
        <v>0.15</v>
      </c>
      <c r="Y46" s="202">
        <v>4.5</v>
      </c>
      <c r="Z46" s="202">
        <v>6.3</v>
      </c>
      <c r="AA46" s="202">
        <v>6.3</v>
      </c>
      <c r="AB46" s="202">
        <v>6.7</v>
      </c>
      <c r="AC46" s="203">
        <v>42</v>
      </c>
      <c r="AD46" s="203">
        <v>8</v>
      </c>
      <c r="AE46" s="203">
        <v>336</v>
      </c>
      <c r="AF46" s="202">
        <v>63.72</v>
      </c>
      <c r="AG46" s="202">
        <v>1561.92</v>
      </c>
      <c r="AH46" s="202">
        <v>40</v>
      </c>
      <c r="AI46" s="202">
        <v>48</v>
      </c>
      <c r="AJ46" s="202">
        <v>57.35</v>
      </c>
    </row>
    <row r="47" spans="1:37" s="179" customFormat="1" ht="25.5" customHeight="1" x14ac:dyDescent="0.25">
      <c r="A47" s="216" t="s">
        <v>1473</v>
      </c>
      <c r="B47" s="215"/>
      <c r="C47" s="177" t="s">
        <v>92</v>
      </c>
      <c r="D47" s="177"/>
      <c r="E47" s="177" t="s">
        <v>1474</v>
      </c>
      <c r="F47" s="176">
        <v>811847034123</v>
      </c>
      <c r="G47" s="176">
        <v>20811847034127</v>
      </c>
      <c r="H47" s="211">
        <v>7.15</v>
      </c>
      <c r="I47" s="211">
        <v>21.45</v>
      </c>
      <c r="J47" s="211">
        <v>85.8</v>
      </c>
      <c r="K47" s="181">
        <v>4</v>
      </c>
      <c r="L47" s="181">
        <v>3</v>
      </c>
      <c r="M47" s="181">
        <v>12</v>
      </c>
      <c r="N47" s="212">
        <v>0.01</v>
      </c>
      <c r="O47" s="212">
        <v>0.35</v>
      </c>
      <c r="P47" s="213">
        <v>2.7</v>
      </c>
      <c r="Q47" s="213">
        <v>2.7</v>
      </c>
      <c r="R47" s="213">
        <v>1.8</v>
      </c>
      <c r="S47" s="213">
        <v>0.02</v>
      </c>
      <c r="T47" s="213">
        <v>1.05</v>
      </c>
      <c r="U47" s="213">
        <v>2.8</v>
      </c>
      <c r="V47" s="213">
        <v>2.8</v>
      </c>
      <c r="W47" s="213">
        <v>5.3</v>
      </c>
      <c r="X47" s="213">
        <v>0.16</v>
      </c>
      <c r="Y47" s="213">
        <v>4.5</v>
      </c>
      <c r="Z47" s="213">
        <v>6.3</v>
      </c>
      <c r="AA47" s="213">
        <v>6.4</v>
      </c>
      <c r="AB47" s="213">
        <v>6.7</v>
      </c>
      <c r="AC47" s="214">
        <v>42</v>
      </c>
      <c r="AD47" s="214">
        <v>8</v>
      </c>
      <c r="AE47" s="214">
        <v>336</v>
      </c>
      <c r="AF47" s="213">
        <v>59.72</v>
      </c>
      <c r="AG47" s="213">
        <v>1561.92</v>
      </c>
      <c r="AH47" s="213">
        <v>40</v>
      </c>
      <c r="AI47" s="213">
        <v>48</v>
      </c>
      <c r="AJ47" s="213">
        <v>53.75</v>
      </c>
    </row>
    <row r="48" spans="1:37" ht="18" customHeight="1" x14ac:dyDescent="0.25">
      <c r="A48" s="264" t="s">
        <v>1475</v>
      </c>
      <c r="B48" s="193"/>
      <c r="C48" s="193"/>
      <c r="D48" s="193"/>
      <c r="E48" s="193"/>
      <c r="F48" s="193"/>
      <c r="G48" s="265"/>
      <c r="H48" s="265"/>
      <c r="I48" s="193"/>
      <c r="J48" s="193"/>
      <c r="K48" s="193"/>
      <c r="L48" s="193"/>
      <c r="M48" s="193"/>
      <c r="N48" s="193"/>
      <c r="O48" s="193"/>
      <c r="P48" s="193"/>
      <c r="Q48" s="193"/>
      <c r="R48" s="193"/>
      <c r="S48" s="193"/>
      <c r="T48" s="193"/>
      <c r="U48" s="193"/>
      <c r="V48" s="193"/>
      <c r="W48" s="193"/>
      <c r="X48" s="193"/>
      <c r="Y48" s="193"/>
      <c r="Z48" s="193"/>
      <c r="AA48" s="193"/>
      <c r="AB48" s="193"/>
      <c r="AC48" s="193"/>
      <c r="AD48" s="193"/>
      <c r="AE48" s="193"/>
      <c r="AF48" s="193"/>
      <c r="AG48" s="193"/>
      <c r="AH48" s="193"/>
      <c r="AI48" s="193"/>
      <c r="AJ48" s="193"/>
    </row>
    <row r="49" spans="1:37" s="179" customFormat="1" ht="25.5" customHeight="1" x14ac:dyDescent="0.25">
      <c r="A49" s="216" t="s">
        <v>1476</v>
      </c>
      <c r="B49" s="215"/>
      <c r="C49" s="177" t="s">
        <v>1099</v>
      </c>
      <c r="D49" s="177"/>
      <c r="E49" s="177" t="s">
        <v>1477</v>
      </c>
      <c r="F49" s="176">
        <v>853382004360</v>
      </c>
      <c r="G49" s="176">
        <v>20853382004364</v>
      </c>
      <c r="H49" s="211">
        <v>6.65</v>
      </c>
      <c r="I49" s="211">
        <v>19.95</v>
      </c>
      <c r="J49" s="211">
        <v>79.8</v>
      </c>
      <c r="K49" s="181">
        <v>4</v>
      </c>
      <c r="L49" s="181">
        <v>3</v>
      </c>
      <c r="M49" s="181">
        <v>12</v>
      </c>
      <c r="N49" s="212">
        <v>1.6E-2</v>
      </c>
      <c r="O49" s="212">
        <v>0.15</v>
      </c>
      <c r="P49" s="213">
        <v>2.2000000000000002</v>
      </c>
      <c r="Q49" s="213">
        <v>2.9</v>
      </c>
      <c r="R49" s="213">
        <v>4.3</v>
      </c>
      <c r="S49" s="213">
        <v>4.8000000000000001E-2</v>
      </c>
      <c r="T49" s="213">
        <v>0.45</v>
      </c>
      <c r="U49" s="213">
        <v>4.5</v>
      </c>
      <c r="V49" s="213">
        <v>6</v>
      </c>
      <c r="W49" s="213">
        <v>2.75</v>
      </c>
      <c r="X49" s="213">
        <v>0.379</v>
      </c>
      <c r="Y49" s="213">
        <v>2.95</v>
      </c>
      <c r="Z49" s="213">
        <v>7.8</v>
      </c>
      <c r="AA49" s="213">
        <v>7.5</v>
      </c>
      <c r="AB49" s="213">
        <v>11.2</v>
      </c>
      <c r="AC49" s="214">
        <v>24</v>
      </c>
      <c r="AD49" s="214">
        <v>5</v>
      </c>
      <c r="AE49" s="214">
        <v>120</v>
      </c>
      <c r="AF49" s="213">
        <v>46.667000000000002</v>
      </c>
      <c r="AG49" s="213">
        <v>474.81400000000002</v>
      </c>
      <c r="AH49" s="213">
        <v>40</v>
      </c>
      <c r="AI49" s="213">
        <v>48</v>
      </c>
      <c r="AJ49" s="213">
        <v>42</v>
      </c>
    </row>
    <row r="50" spans="1:37" s="179" customFormat="1" ht="25.5" customHeight="1" x14ac:dyDescent="0.25">
      <c r="A50" s="216" t="s">
        <v>1478</v>
      </c>
      <c r="B50" s="215"/>
      <c r="C50" s="177" t="s">
        <v>1099</v>
      </c>
      <c r="D50" s="177"/>
      <c r="E50" s="177" t="s">
        <v>1479</v>
      </c>
      <c r="F50" s="176">
        <v>853382004940</v>
      </c>
      <c r="G50" s="176">
        <v>20853382004944</v>
      </c>
      <c r="H50" s="211">
        <v>6.65</v>
      </c>
      <c r="I50" s="211">
        <v>19.95</v>
      </c>
      <c r="J50" s="211">
        <v>79.8</v>
      </c>
      <c r="K50" s="181">
        <v>4</v>
      </c>
      <c r="L50" s="181">
        <v>3</v>
      </c>
      <c r="M50" s="181">
        <v>12</v>
      </c>
      <c r="N50" s="212">
        <v>0.01</v>
      </c>
      <c r="O50" s="212">
        <v>0.11</v>
      </c>
      <c r="P50" s="213">
        <v>1.5</v>
      </c>
      <c r="Q50" s="213">
        <v>2.75</v>
      </c>
      <c r="R50" s="213">
        <v>4.5</v>
      </c>
      <c r="S50" s="213">
        <v>0.03</v>
      </c>
      <c r="T50" s="213">
        <v>0.38</v>
      </c>
      <c r="U50" s="213">
        <v>4.5</v>
      </c>
      <c r="V50" s="213">
        <v>2.75</v>
      </c>
      <c r="W50" s="213">
        <v>4.5</v>
      </c>
      <c r="X50" s="213">
        <v>0.21</v>
      </c>
      <c r="Y50" s="213">
        <v>3</v>
      </c>
      <c r="Z50" s="213">
        <v>10.38</v>
      </c>
      <c r="AA50" s="213">
        <v>5.13</v>
      </c>
      <c r="AB50" s="213">
        <v>6.75</v>
      </c>
      <c r="AC50" s="214">
        <v>28</v>
      </c>
      <c r="AD50" s="214">
        <v>6</v>
      </c>
      <c r="AE50" s="214">
        <v>168</v>
      </c>
      <c r="AF50" s="213">
        <v>47.22</v>
      </c>
      <c r="AG50" s="213">
        <v>385.81</v>
      </c>
      <c r="AH50" s="213">
        <v>40</v>
      </c>
      <c r="AI50" s="213">
        <v>48</v>
      </c>
      <c r="AJ50" s="213">
        <v>42.5</v>
      </c>
    </row>
    <row r="51" spans="1:37" s="179" customFormat="1" ht="25.5" customHeight="1" x14ac:dyDescent="0.25">
      <c r="A51" s="216" t="s">
        <v>1480</v>
      </c>
      <c r="B51" s="215"/>
      <c r="C51" s="177" t="s">
        <v>1099</v>
      </c>
      <c r="D51" s="177"/>
      <c r="E51" s="177" t="s">
        <v>1481</v>
      </c>
      <c r="F51" s="176">
        <v>853382004841</v>
      </c>
      <c r="G51" s="176">
        <v>20853382004845</v>
      </c>
      <c r="H51" s="211">
        <v>6.65</v>
      </c>
      <c r="I51" s="211">
        <v>19.95</v>
      </c>
      <c r="J51" s="211">
        <v>79.8</v>
      </c>
      <c r="K51" s="181">
        <v>4</v>
      </c>
      <c r="L51" s="181">
        <v>3</v>
      </c>
      <c r="M51" s="181">
        <v>12</v>
      </c>
      <c r="N51" s="212">
        <v>0.01</v>
      </c>
      <c r="O51" s="212">
        <v>0.19</v>
      </c>
      <c r="P51" s="213">
        <v>1.4</v>
      </c>
      <c r="Q51" s="213">
        <v>2.81</v>
      </c>
      <c r="R51" s="213">
        <v>5.2</v>
      </c>
      <c r="S51" s="213">
        <v>0.04</v>
      </c>
      <c r="T51" s="213">
        <v>0.56000000000000005</v>
      </c>
      <c r="U51" s="213">
        <v>4.6900000000000004</v>
      </c>
      <c r="V51" s="213">
        <v>2.81</v>
      </c>
      <c r="W51" s="213">
        <v>5.13</v>
      </c>
      <c r="X51" s="213">
        <v>0.3</v>
      </c>
      <c r="Y51" s="213">
        <v>2.4500000000000002</v>
      </c>
      <c r="Z51" s="213">
        <v>12</v>
      </c>
      <c r="AA51" s="213">
        <v>5.7</v>
      </c>
      <c r="AB51" s="213">
        <v>7.5</v>
      </c>
      <c r="AC51" s="214">
        <v>28</v>
      </c>
      <c r="AD51" s="214">
        <v>6</v>
      </c>
      <c r="AE51" s="214">
        <v>168</v>
      </c>
      <c r="AF51" s="213">
        <v>61.39</v>
      </c>
      <c r="AG51" s="213">
        <v>461.53</v>
      </c>
      <c r="AH51" s="213">
        <v>40</v>
      </c>
      <c r="AI51" s="213">
        <v>48</v>
      </c>
      <c r="AJ51" s="213">
        <v>55.25</v>
      </c>
    </row>
    <row r="52" spans="1:37" ht="18" customHeight="1" x14ac:dyDescent="0.25">
      <c r="A52" s="264" t="s">
        <v>1482</v>
      </c>
      <c r="B52" s="193"/>
      <c r="C52" s="193"/>
      <c r="D52" s="193"/>
      <c r="E52" s="193"/>
      <c r="F52" s="193"/>
      <c r="G52" s="265"/>
      <c r="H52" s="265"/>
      <c r="I52" s="193"/>
      <c r="J52" s="193"/>
      <c r="K52" s="193"/>
      <c r="L52" s="193"/>
      <c r="M52" s="193"/>
      <c r="N52" s="193"/>
      <c r="O52" s="193"/>
      <c r="P52" s="193"/>
      <c r="Q52" s="193"/>
      <c r="R52" s="193"/>
      <c r="S52" s="193"/>
      <c r="T52" s="193"/>
      <c r="U52" s="193"/>
      <c r="V52" s="193"/>
      <c r="W52" s="193"/>
      <c r="X52" s="193"/>
      <c r="Y52" s="193"/>
      <c r="Z52" s="193"/>
      <c r="AA52" s="193"/>
      <c r="AB52" s="193"/>
      <c r="AC52" s="193"/>
      <c r="AD52" s="193"/>
      <c r="AE52" s="193"/>
      <c r="AF52" s="193"/>
      <c r="AG52" s="193"/>
      <c r="AH52" s="193"/>
      <c r="AI52" s="193"/>
      <c r="AJ52" s="193"/>
    </row>
    <row r="53" spans="1:37" s="184" customFormat="1" ht="25.5" customHeight="1" x14ac:dyDescent="0.25">
      <c r="A53" s="199" t="s">
        <v>1483</v>
      </c>
      <c r="B53" s="215"/>
      <c r="C53" s="182" t="s">
        <v>92</v>
      </c>
      <c r="D53" s="182"/>
      <c r="E53" s="182" t="s">
        <v>1484</v>
      </c>
      <c r="F53" s="180">
        <v>853382004414</v>
      </c>
      <c r="G53" s="180">
        <v>20853382004418</v>
      </c>
      <c r="H53" s="211">
        <v>6.1</v>
      </c>
      <c r="I53" s="211">
        <v>18.3</v>
      </c>
      <c r="J53" s="211">
        <v>73.2</v>
      </c>
      <c r="K53" s="181">
        <v>4</v>
      </c>
      <c r="L53" s="181">
        <v>3</v>
      </c>
      <c r="M53" s="181">
        <v>12</v>
      </c>
      <c r="N53" s="212">
        <v>2.5000000000000001E-2</v>
      </c>
      <c r="O53" s="212">
        <v>1.21</v>
      </c>
      <c r="P53" s="213">
        <v>3.06</v>
      </c>
      <c r="Q53" s="213">
        <v>1.83</v>
      </c>
      <c r="R53" s="213">
        <v>7.58</v>
      </c>
      <c r="S53" s="213">
        <v>7.3999999999999996E-2</v>
      </c>
      <c r="T53" s="213">
        <v>3.6349999999999998</v>
      </c>
      <c r="U53" s="213">
        <v>5.49</v>
      </c>
      <c r="V53" s="213">
        <v>3.06</v>
      </c>
      <c r="W53" s="213">
        <v>7.58</v>
      </c>
      <c r="X53" s="213">
        <v>0.35899999999999999</v>
      </c>
      <c r="Y53" s="213">
        <v>14.981999999999999</v>
      </c>
      <c r="Z53" s="213">
        <v>9.625</v>
      </c>
      <c r="AA53" s="213">
        <v>7.75</v>
      </c>
      <c r="AB53" s="213">
        <v>8.3130000000000006</v>
      </c>
      <c r="AC53" s="214">
        <v>21</v>
      </c>
      <c r="AD53" s="214">
        <v>5</v>
      </c>
      <c r="AE53" s="214">
        <v>105</v>
      </c>
      <c r="AF53" s="213">
        <v>51.738999999999997</v>
      </c>
      <c r="AG53" s="213">
        <v>1833.1569999999999</v>
      </c>
      <c r="AH53" s="213">
        <v>48</v>
      </c>
      <c r="AI53" s="213">
        <v>40</v>
      </c>
      <c r="AJ53" s="213">
        <v>46.564999999999998</v>
      </c>
    </row>
    <row r="54" spans="1:37" s="184" customFormat="1" ht="25.5" customHeight="1" x14ac:dyDescent="0.25">
      <c r="A54" s="199" t="s">
        <v>1485</v>
      </c>
      <c r="B54" s="215"/>
      <c r="C54" s="182" t="s">
        <v>92</v>
      </c>
      <c r="D54" s="182"/>
      <c r="E54" s="182" t="s">
        <v>1486</v>
      </c>
      <c r="F54" s="180">
        <v>853382004421</v>
      </c>
      <c r="G54" s="180">
        <v>20853382004425</v>
      </c>
      <c r="H54" s="211">
        <v>6.1</v>
      </c>
      <c r="I54" s="211">
        <v>18.3</v>
      </c>
      <c r="J54" s="211">
        <v>73.2</v>
      </c>
      <c r="K54" s="181">
        <v>4</v>
      </c>
      <c r="L54" s="181">
        <v>3</v>
      </c>
      <c r="M54" s="181">
        <v>12</v>
      </c>
      <c r="N54" s="212">
        <v>2.5000000000000001E-2</v>
      </c>
      <c r="O54" s="212">
        <v>1.21</v>
      </c>
      <c r="P54" s="213">
        <v>3.06</v>
      </c>
      <c r="Q54" s="213">
        <v>1.83</v>
      </c>
      <c r="R54" s="213">
        <v>7.58</v>
      </c>
      <c r="S54" s="213">
        <v>7.3999999999999996E-2</v>
      </c>
      <c r="T54" s="213">
        <v>3.6349999999999998</v>
      </c>
      <c r="U54" s="213">
        <v>5.49</v>
      </c>
      <c r="V54" s="213">
        <v>3.06</v>
      </c>
      <c r="W54" s="213">
        <v>7.58</v>
      </c>
      <c r="X54" s="213">
        <v>0.35899999999999999</v>
      </c>
      <c r="Y54" s="213">
        <v>14.981999999999999</v>
      </c>
      <c r="Z54" s="213">
        <v>9.625</v>
      </c>
      <c r="AA54" s="213">
        <v>7.75</v>
      </c>
      <c r="AB54" s="213">
        <v>8.3130000000000006</v>
      </c>
      <c r="AC54" s="214">
        <v>21</v>
      </c>
      <c r="AD54" s="214">
        <v>5</v>
      </c>
      <c r="AE54" s="214">
        <v>105</v>
      </c>
      <c r="AF54" s="213">
        <v>51.738999999999997</v>
      </c>
      <c r="AG54" s="213">
        <v>1833.1569999999999</v>
      </c>
      <c r="AH54" s="213">
        <v>48</v>
      </c>
      <c r="AI54" s="213">
        <v>40</v>
      </c>
      <c r="AJ54" s="213">
        <v>46.564999999999998</v>
      </c>
    </row>
    <row r="55" spans="1:37" s="184" customFormat="1" ht="25.5" customHeight="1" x14ac:dyDescent="0.25">
      <c r="A55" s="199" t="s">
        <v>1487</v>
      </c>
      <c r="B55" s="215"/>
      <c r="C55" s="182" t="s">
        <v>92</v>
      </c>
      <c r="D55" s="182"/>
      <c r="E55" s="182" t="s">
        <v>1488</v>
      </c>
      <c r="F55" s="180">
        <v>853382004445</v>
      </c>
      <c r="G55" s="180">
        <v>20853382004449</v>
      </c>
      <c r="H55" s="211">
        <v>6.1</v>
      </c>
      <c r="I55" s="211">
        <v>18.3</v>
      </c>
      <c r="J55" s="211">
        <v>73.2</v>
      </c>
      <c r="K55" s="181">
        <v>4</v>
      </c>
      <c r="L55" s="181">
        <v>3</v>
      </c>
      <c r="M55" s="181">
        <v>12</v>
      </c>
      <c r="N55" s="212">
        <v>2.5000000000000001E-2</v>
      </c>
      <c r="O55" s="212">
        <v>1.21</v>
      </c>
      <c r="P55" s="213">
        <v>3.06</v>
      </c>
      <c r="Q55" s="213">
        <v>1.83</v>
      </c>
      <c r="R55" s="213">
        <v>7.58</v>
      </c>
      <c r="S55" s="213">
        <v>7.3999999999999996E-2</v>
      </c>
      <c r="T55" s="213">
        <v>3.6349999999999998</v>
      </c>
      <c r="U55" s="213">
        <v>5.49</v>
      </c>
      <c r="V55" s="213">
        <v>3.06</v>
      </c>
      <c r="W55" s="213">
        <v>7.58</v>
      </c>
      <c r="X55" s="213">
        <v>0.35899999999999999</v>
      </c>
      <c r="Y55" s="213">
        <v>14.981999999999999</v>
      </c>
      <c r="Z55" s="213">
        <v>9.625</v>
      </c>
      <c r="AA55" s="213">
        <v>7.75</v>
      </c>
      <c r="AB55" s="213">
        <v>8.3130000000000006</v>
      </c>
      <c r="AC55" s="214">
        <v>21</v>
      </c>
      <c r="AD55" s="214">
        <v>5</v>
      </c>
      <c r="AE55" s="214">
        <v>105</v>
      </c>
      <c r="AF55" s="213">
        <v>51.738999999999997</v>
      </c>
      <c r="AG55" s="213">
        <v>1833.1569999999999</v>
      </c>
      <c r="AH55" s="213">
        <v>48</v>
      </c>
      <c r="AI55" s="213">
        <v>40</v>
      </c>
      <c r="AJ55" s="213">
        <v>46.564999999999998</v>
      </c>
    </row>
    <row r="56" spans="1:37" s="184" customFormat="1" ht="25.5" customHeight="1" x14ac:dyDescent="0.25">
      <c r="A56" s="199" t="s">
        <v>1489</v>
      </c>
      <c r="B56" s="215"/>
      <c r="C56" s="182" t="s">
        <v>92</v>
      </c>
      <c r="D56" s="182"/>
      <c r="E56" s="182" t="s">
        <v>1490</v>
      </c>
      <c r="F56" s="180">
        <v>811847030637</v>
      </c>
      <c r="G56" s="180">
        <v>20811847030631</v>
      </c>
      <c r="H56" s="211">
        <v>6.1</v>
      </c>
      <c r="I56" s="211">
        <v>18.3</v>
      </c>
      <c r="J56" s="211">
        <v>73.2</v>
      </c>
      <c r="K56" s="181">
        <v>4</v>
      </c>
      <c r="L56" s="181">
        <v>3</v>
      </c>
      <c r="M56" s="181">
        <v>12</v>
      </c>
      <c r="N56" s="212">
        <v>2.5000000000000001E-2</v>
      </c>
      <c r="O56" s="212">
        <v>1.21</v>
      </c>
      <c r="P56" s="213">
        <v>3.06</v>
      </c>
      <c r="Q56" s="213">
        <v>1.83</v>
      </c>
      <c r="R56" s="213">
        <v>7.58</v>
      </c>
      <c r="S56" s="213">
        <v>7.3999999999999996E-2</v>
      </c>
      <c r="T56" s="213">
        <v>3.6349999999999998</v>
      </c>
      <c r="U56" s="213">
        <v>5.49</v>
      </c>
      <c r="V56" s="213">
        <v>3.06</v>
      </c>
      <c r="W56" s="213">
        <v>7.58</v>
      </c>
      <c r="X56" s="213">
        <v>0.35899999999999999</v>
      </c>
      <c r="Y56" s="213">
        <v>14.981999999999999</v>
      </c>
      <c r="Z56" s="213">
        <v>9.625</v>
      </c>
      <c r="AA56" s="213">
        <v>7.75</v>
      </c>
      <c r="AB56" s="213">
        <v>8.3130000000000006</v>
      </c>
      <c r="AC56" s="214">
        <v>21</v>
      </c>
      <c r="AD56" s="214">
        <v>5</v>
      </c>
      <c r="AE56" s="214">
        <v>105</v>
      </c>
      <c r="AF56" s="213">
        <v>51.738999999999997</v>
      </c>
      <c r="AG56" s="213">
        <v>1833.1569999999999</v>
      </c>
      <c r="AH56" s="213">
        <v>48</v>
      </c>
      <c r="AI56" s="213">
        <v>40</v>
      </c>
      <c r="AJ56" s="213">
        <v>46.564999999999998</v>
      </c>
    </row>
    <row r="57" spans="1:37" s="175" customFormat="1" ht="25.5" customHeight="1" x14ac:dyDescent="0.25">
      <c r="A57" s="386" t="s">
        <v>1491</v>
      </c>
      <c r="B57" s="387">
        <v>45597</v>
      </c>
      <c r="C57" s="379" t="s">
        <v>92</v>
      </c>
      <c r="D57" s="379"/>
      <c r="E57" s="379" t="s">
        <v>1492</v>
      </c>
      <c r="F57" s="378">
        <v>811847030187</v>
      </c>
      <c r="G57" s="378">
        <v>20811847030181</v>
      </c>
      <c r="H57" s="381">
        <v>6.1</v>
      </c>
      <c r="I57" s="381">
        <v>18.3</v>
      </c>
      <c r="J57" s="381">
        <v>73.2</v>
      </c>
      <c r="K57" s="380">
        <v>4</v>
      </c>
      <c r="L57" s="380">
        <v>3</v>
      </c>
      <c r="M57" s="380">
        <v>12</v>
      </c>
      <c r="N57" s="382">
        <v>2.5000000000000001E-2</v>
      </c>
      <c r="O57" s="382">
        <v>1.21</v>
      </c>
      <c r="P57" s="383">
        <v>3.06</v>
      </c>
      <c r="Q57" s="383">
        <v>1.83</v>
      </c>
      <c r="R57" s="383">
        <v>7.58</v>
      </c>
      <c r="S57" s="383">
        <v>7.3999999999999996E-2</v>
      </c>
      <c r="T57" s="383">
        <v>3.6349999999999998</v>
      </c>
      <c r="U57" s="383">
        <v>5.49</v>
      </c>
      <c r="V57" s="383">
        <v>3.06</v>
      </c>
      <c r="W57" s="383">
        <v>7.58</v>
      </c>
      <c r="X57" s="383">
        <v>0.35899999999999999</v>
      </c>
      <c r="Y57" s="383">
        <v>14.981999999999999</v>
      </c>
      <c r="Z57" s="383">
        <v>9.625</v>
      </c>
      <c r="AA57" s="383">
        <v>7.75</v>
      </c>
      <c r="AB57" s="383">
        <v>8.3130000000000006</v>
      </c>
      <c r="AC57" s="384">
        <v>21</v>
      </c>
      <c r="AD57" s="384">
        <v>5</v>
      </c>
      <c r="AE57" s="384">
        <v>105</v>
      </c>
      <c r="AF57" s="383">
        <v>51.738999999999997</v>
      </c>
      <c r="AG57" s="383">
        <v>1833.1569999999999</v>
      </c>
      <c r="AH57" s="383">
        <v>48</v>
      </c>
      <c r="AI57" s="383">
        <v>40</v>
      </c>
      <c r="AJ57" s="383">
        <v>46.564999999999998</v>
      </c>
    </row>
    <row r="58" spans="1:37" ht="25.5" customHeight="1" x14ac:dyDescent="0.25">
      <c r="A58" s="206" t="s">
        <v>1493</v>
      </c>
      <c r="B58" s="550"/>
      <c r="C58" s="204" t="s">
        <v>92</v>
      </c>
      <c r="D58" s="204"/>
      <c r="E58" s="204" t="s">
        <v>1494</v>
      </c>
      <c r="F58" s="207">
        <v>858098007575</v>
      </c>
      <c r="G58" s="207">
        <v>20858098007579</v>
      </c>
      <c r="H58" s="211">
        <v>6.1</v>
      </c>
      <c r="I58" s="211">
        <v>18.3</v>
      </c>
      <c r="J58" s="211">
        <v>73.2</v>
      </c>
      <c r="K58" s="181">
        <v>4</v>
      </c>
      <c r="L58" s="181">
        <v>3</v>
      </c>
      <c r="M58" s="181">
        <v>12</v>
      </c>
      <c r="N58" s="212">
        <v>2.5000000000000001E-2</v>
      </c>
      <c r="O58" s="212">
        <v>1.21</v>
      </c>
      <c r="P58" s="213">
        <v>3.06</v>
      </c>
      <c r="Q58" s="213">
        <v>1.83</v>
      </c>
      <c r="R58" s="213">
        <v>7.58</v>
      </c>
      <c r="S58" s="213">
        <v>7.3999999999999996E-2</v>
      </c>
      <c r="T58" s="213">
        <v>3.6349999999999998</v>
      </c>
      <c r="U58" s="213">
        <v>5.49</v>
      </c>
      <c r="V58" s="213">
        <v>3.06</v>
      </c>
      <c r="W58" s="213">
        <v>7.58</v>
      </c>
      <c r="X58" s="213">
        <v>0.35899999999999999</v>
      </c>
      <c r="Y58" s="213">
        <v>14.981999999999999</v>
      </c>
      <c r="Z58" s="213">
        <v>9.625</v>
      </c>
      <c r="AA58" s="213">
        <v>7.75</v>
      </c>
      <c r="AB58" s="213">
        <v>8.3130000000000006</v>
      </c>
      <c r="AC58" s="214">
        <v>21</v>
      </c>
      <c r="AD58" s="214">
        <v>5</v>
      </c>
      <c r="AE58" s="214">
        <v>105</v>
      </c>
      <c r="AF58" s="213">
        <v>51.738999999999997</v>
      </c>
      <c r="AG58" s="213">
        <v>1833.1569999999999</v>
      </c>
      <c r="AH58" s="213">
        <v>48</v>
      </c>
      <c r="AI58" s="213">
        <v>40</v>
      </c>
      <c r="AJ58" s="213">
        <v>46.564999999999998</v>
      </c>
    </row>
    <row r="59" spans="1:37" s="184" customFormat="1" ht="25.5" customHeight="1" x14ac:dyDescent="0.25">
      <c r="A59" s="199" t="s">
        <v>1495</v>
      </c>
      <c r="B59" s="215"/>
      <c r="C59" s="182" t="s">
        <v>92</v>
      </c>
      <c r="D59" s="182"/>
      <c r="E59" s="182" t="s">
        <v>1496</v>
      </c>
      <c r="F59" s="180">
        <v>811847034055</v>
      </c>
      <c r="G59" s="180">
        <v>20811847034059</v>
      </c>
      <c r="H59" s="211">
        <v>6.1</v>
      </c>
      <c r="I59" s="211">
        <v>18.3</v>
      </c>
      <c r="J59" s="211">
        <v>73.2</v>
      </c>
      <c r="K59" s="181">
        <v>4</v>
      </c>
      <c r="L59" s="181">
        <v>3</v>
      </c>
      <c r="M59" s="181">
        <v>12</v>
      </c>
      <c r="N59" s="212">
        <v>2.5000000000000001E-2</v>
      </c>
      <c r="O59" s="212">
        <v>1.21</v>
      </c>
      <c r="P59" s="213">
        <v>3.06</v>
      </c>
      <c r="Q59" s="213">
        <v>1.83</v>
      </c>
      <c r="R59" s="213">
        <v>7.58</v>
      </c>
      <c r="S59" s="213">
        <v>7.3999999999999996E-2</v>
      </c>
      <c r="T59" s="213">
        <v>3.6349999999999998</v>
      </c>
      <c r="U59" s="213">
        <v>5.49</v>
      </c>
      <c r="V59" s="213">
        <v>3.06</v>
      </c>
      <c r="W59" s="213">
        <v>7.58</v>
      </c>
      <c r="X59" s="213">
        <v>0.35899999999999999</v>
      </c>
      <c r="Y59" s="213">
        <v>14.981999999999999</v>
      </c>
      <c r="Z59" s="213">
        <v>9.625</v>
      </c>
      <c r="AA59" s="213">
        <v>7.75</v>
      </c>
      <c r="AB59" s="213">
        <v>8.3130000000000006</v>
      </c>
      <c r="AC59" s="214">
        <v>21</v>
      </c>
      <c r="AD59" s="214">
        <v>5</v>
      </c>
      <c r="AE59" s="214">
        <v>105</v>
      </c>
      <c r="AF59" s="213">
        <v>51.738999999999997</v>
      </c>
      <c r="AG59" s="213">
        <v>1833.1569999999999</v>
      </c>
      <c r="AH59" s="213">
        <v>48</v>
      </c>
      <c r="AI59" s="213">
        <v>40</v>
      </c>
      <c r="AJ59" s="213">
        <v>46.564999999999998</v>
      </c>
    </row>
    <row r="60" spans="1:37" s="184" customFormat="1" ht="25.5" customHeight="1" x14ac:dyDescent="0.25">
      <c r="A60" s="199" t="s">
        <v>1497</v>
      </c>
      <c r="B60" s="215"/>
      <c r="C60" s="182" t="s">
        <v>92</v>
      </c>
      <c r="D60" s="182"/>
      <c r="E60" s="182" t="s">
        <v>1498</v>
      </c>
      <c r="F60" s="180">
        <v>811847036639</v>
      </c>
      <c r="G60" s="180">
        <v>20811847036633</v>
      </c>
      <c r="H60" s="211">
        <v>6.1</v>
      </c>
      <c r="I60" s="211">
        <v>18.299999999999997</v>
      </c>
      <c r="J60" s="211">
        <v>73.199999999999989</v>
      </c>
      <c r="K60" s="181">
        <v>4</v>
      </c>
      <c r="L60" s="181">
        <v>3</v>
      </c>
      <c r="M60" s="181">
        <v>12</v>
      </c>
      <c r="N60" s="212">
        <v>2.5000000000000001E-2</v>
      </c>
      <c r="O60" s="212">
        <v>1.21</v>
      </c>
      <c r="P60" s="213">
        <v>3.06</v>
      </c>
      <c r="Q60" s="213">
        <v>1.83</v>
      </c>
      <c r="R60" s="213">
        <v>7.58</v>
      </c>
      <c r="S60" s="213">
        <v>7.3999999999999996E-2</v>
      </c>
      <c r="T60" s="213">
        <v>3.6349999999999998</v>
      </c>
      <c r="U60" s="213">
        <v>5.49</v>
      </c>
      <c r="V60" s="213">
        <v>3.06</v>
      </c>
      <c r="W60" s="213">
        <v>7.58</v>
      </c>
      <c r="X60" s="213">
        <v>0.35899999999999999</v>
      </c>
      <c r="Y60" s="213">
        <v>14.981999999999999</v>
      </c>
      <c r="Z60" s="213">
        <v>9.625</v>
      </c>
      <c r="AA60" s="213">
        <v>7.75</v>
      </c>
      <c r="AB60" s="213">
        <v>8.3130000000000006</v>
      </c>
      <c r="AC60" s="214">
        <v>21</v>
      </c>
      <c r="AD60" s="214">
        <v>5</v>
      </c>
      <c r="AE60" s="214">
        <v>105</v>
      </c>
      <c r="AF60" s="213">
        <v>51.738999999999997</v>
      </c>
      <c r="AG60" s="213">
        <v>1833.1569999999999</v>
      </c>
      <c r="AH60" s="213">
        <v>48</v>
      </c>
      <c r="AI60" s="213">
        <v>40</v>
      </c>
      <c r="AJ60" s="213">
        <v>46.564999999999998</v>
      </c>
    </row>
    <row r="61" spans="1:37" s="184" customFormat="1" ht="25.5" customHeight="1" x14ac:dyDescent="0.25">
      <c r="A61" s="199" t="s">
        <v>1499</v>
      </c>
      <c r="B61" s="215"/>
      <c r="C61" s="182" t="s">
        <v>92</v>
      </c>
      <c r="D61" s="182"/>
      <c r="E61" s="182" t="s">
        <v>1500</v>
      </c>
      <c r="F61" s="180">
        <v>811847035366</v>
      </c>
      <c r="G61" s="180">
        <v>20811847035360</v>
      </c>
      <c r="H61" s="211">
        <v>6.1</v>
      </c>
      <c r="I61" s="211">
        <v>18.299999999999997</v>
      </c>
      <c r="J61" s="211">
        <v>73.199999999999989</v>
      </c>
      <c r="K61" s="181">
        <v>4</v>
      </c>
      <c r="L61" s="181">
        <v>3</v>
      </c>
      <c r="M61" s="181">
        <v>12</v>
      </c>
      <c r="N61" s="212">
        <v>2.5000000000000001E-2</v>
      </c>
      <c r="O61" s="212">
        <v>1.21</v>
      </c>
      <c r="P61" s="213">
        <v>3.06</v>
      </c>
      <c r="Q61" s="213">
        <v>1.83</v>
      </c>
      <c r="R61" s="213">
        <v>7.58</v>
      </c>
      <c r="S61" s="213">
        <v>7.3999999999999996E-2</v>
      </c>
      <c r="T61" s="213">
        <v>3.6349999999999998</v>
      </c>
      <c r="U61" s="213">
        <v>5.49</v>
      </c>
      <c r="V61" s="213">
        <v>3.06</v>
      </c>
      <c r="W61" s="213">
        <v>7.58</v>
      </c>
      <c r="X61" s="213">
        <v>0.35899999999999999</v>
      </c>
      <c r="Y61" s="213">
        <v>14.981999999999999</v>
      </c>
      <c r="Z61" s="213">
        <v>9.625</v>
      </c>
      <c r="AA61" s="213">
        <v>7.75</v>
      </c>
      <c r="AB61" s="213">
        <v>8.3130000000000006</v>
      </c>
      <c r="AC61" s="214">
        <v>21</v>
      </c>
      <c r="AD61" s="214">
        <v>5</v>
      </c>
      <c r="AE61" s="214">
        <v>105</v>
      </c>
      <c r="AF61" s="213">
        <v>51.738999999999997</v>
      </c>
      <c r="AG61" s="213">
        <v>1833.1569999999999</v>
      </c>
      <c r="AH61" s="213">
        <v>48</v>
      </c>
      <c r="AI61" s="213">
        <v>40</v>
      </c>
      <c r="AJ61" s="213">
        <v>46.564999999999998</v>
      </c>
    </row>
    <row r="62" spans="1:37" s="345" customFormat="1" ht="25.5" customHeight="1" x14ac:dyDescent="0.2">
      <c r="A62" s="338" t="s">
        <v>1501</v>
      </c>
      <c r="B62" s="339">
        <v>45658</v>
      </c>
      <c r="C62" s="340"/>
      <c r="D62" s="340"/>
      <c r="E62" s="338" t="s">
        <v>1502</v>
      </c>
      <c r="F62" s="341">
        <v>811847037537</v>
      </c>
      <c r="G62" s="341">
        <v>20811847037531</v>
      </c>
      <c r="H62" s="342">
        <v>6.1</v>
      </c>
      <c r="I62" s="342">
        <v>18.299999999999997</v>
      </c>
      <c r="J62" s="342">
        <v>73.199999999999989</v>
      </c>
      <c r="K62" s="343">
        <v>4</v>
      </c>
      <c r="L62" s="343">
        <v>3</v>
      </c>
      <c r="M62" s="343">
        <v>12</v>
      </c>
      <c r="N62" s="343">
        <v>2.5000000000000001E-2</v>
      </c>
      <c r="O62" s="343">
        <v>1.21</v>
      </c>
      <c r="P62" s="343">
        <v>3.06</v>
      </c>
      <c r="Q62" s="343">
        <v>1.83</v>
      </c>
      <c r="R62" s="343">
        <v>7.58</v>
      </c>
      <c r="S62" s="343">
        <v>7.3999999999999996E-2</v>
      </c>
      <c r="T62" s="343">
        <v>3.6349999999999998</v>
      </c>
      <c r="U62" s="343">
        <v>5.49</v>
      </c>
      <c r="V62" s="343">
        <v>3.06</v>
      </c>
      <c r="W62" s="343">
        <v>7.58</v>
      </c>
      <c r="X62" s="343">
        <v>0.35899999999999999</v>
      </c>
      <c r="Y62" s="343">
        <v>14.981999999999999</v>
      </c>
      <c r="Z62" s="343">
        <v>9.625</v>
      </c>
      <c r="AA62" s="343">
        <v>7.75</v>
      </c>
      <c r="AB62" s="343">
        <v>8.3130000000000006</v>
      </c>
      <c r="AC62" s="343">
        <v>21</v>
      </c>
      <c r="AD62" s="343">
        <v>5</v>
      </c>
      <c r="AE62" s="343">
        <v>105</v>
      </c>
      <c r="AF62" s="343">
        <v>51.738999999999997</v>
      </c>
      <c r="AG62" s="343">
        <v>1833.1569999999999</v>
      </c>
      <c r="AH62" s="343">
        <v>48</v>
      </c>
      <c r="AI62" s="343">
        <v>40</v>
      </c>
      <c r="AJ62" s="343">
        <v>46.564999999999998</v>
      </c>
      <c r="AK62" s="344"/>
    </row>
    <row r="63" spans="1:37" s="345" customFormat="1" ht="25.5" customHeight="1" x14ac:dyDescent="0.2">
      <c r="A63" s="338" t="s">
        <v>1503</v>
      </c>
      <c r="B63" s="339">
        <v>45658</v>
      </c>
      <c r="C63" s="340"/>
      <c r="D63" s="340"/>
      <c r="E63" s="338" t="s">
        <v>1504</v>
      </c>
      <c r="F63" s="341">
        <v>811847037841</v>
      </c>
      <c r="G63" s="341">
        <v>20811847037845</v>
      </c>
      <c r="H63" s="342">
        <v>9.9</v>
      </c>
      <c r="I63" s="342">
        <v>0</v>
      </c>
      <c r="J63" s="342">
        <f>H63*M63</f>
        <v>39.6</v>
      </c>
      <c r="K63" s="343">
        <v>0</v>
      </c>
      <c r="L63" s="343">
        <v>0</v>
      </c>
      <c r="M63" s="343">
        <v>4</v>
      </c>
      <c r="N63" s="343">
        <v>5.1999999999999998E-2</v>
      </c>
      <c r="O63" s="343">
        <v>2.2709999999999999</v>
      </c>
      <c r="P63" s="343">
        <v>3.593</v>
      </c>
      <c r="Q63" s="343">
        <v>2.589</v>
      </c>
      <c r="R63" s="343">
        <v>9.64</v>
      </c>
      <c r="S63" s="343"/>
      <c r="T63" s="343"/>
      <c r="U63" s="343"/>
      <c r="V63" s="343"/>
      <c r="W63" s="343"/>
      <c r="X63" s="343">
        <v>0.249</v>
      </c>
      <c r="Y63" s="343">
        <v>9.76</v>
      </c>
      <c r="Z63" s="343">
        <v>7.6879999999999997</v>
      </c>
      <c r="AA63" s="343">
        <v>5.625</v>
      </c>
      <c r="AB63" s="343">
        <v>9.9380000000000006</v>
      </c>
      <c r="AC63" s="343">
        <v>44</v>
      </c>
      <c r="AD63" s="343">
        <v>4</v>
      </c>
      <c r="AE63" s="343">
        <v>176</v>
      </c>
      <c r="AF63" s="343">
        <v>49.725000000000001</v>
      </c>
      <c r="AG63" s="346">
        <v>1752.981</v>
      </c>
      <c r="AH63" s="343">
        <v>48</v>
      </c>
      <c r="AI63" s="343">
        <v>40</v>
      </c>
      <c r="AJ63" s="343">
        <v>44.753</v>
      </c>
      <c r="AK63" s="344"/>
    </row>
    <row r="64" spans="1:37" s="345" customFormat="1" ht="25.5" customHeight="1" x14ac:dyDescent="0.2">
      <c r="A64" s="338" t="s">
        <v>1505</v>
      </c>
      <c r="B64" s="339">
        <v>45658</v>
      </c>
      <c r="C64" s="340"/>
      <c r="D64" s="340"/>
      <c r="E64" s="338" t="s">
        <v>1506</v>
      </c>
      <c r="F64" s="341">
        <v>811847037858</v>
      </c>
      <c r="G64" s="341">
        <v>20811847037852</v>
      </c>
      <c r="H64" s="342">
        <v>9.9</v>
      </c>
      <c r="I64" s="342">
        <v>0</v>
      </c>
      <c r="J64" s="342">
        <f>H64*M64</f>
        <v>39.6</v>
      </c>
      <c r="K64" s="343">
        <v>0</v>
      </c>
      <c r="L64" s="343">
        <v>0</v>
      </c>
      <c r="M64" s="343">
        <v>4</v>
      </c>
      <c r="N64" s="343">
        <v>5.1999999999999998E-2</v>
      </c>
      <c r="O64" s="343">
        <v>2.2709999999999999</v>
      </c>
      <c r="P64" s="343">
        <v>3.593</v>
      </c>
      <c r="Q64" s="343">
        <v>2.589</v>
      </c>
      <c r="R64" s="343">
        <v>9.64</v>
      </c>
      <c r="S64" s="343"/>
      <c r="T64" s="343"/>
      <c r="U64" s="343"/>
      <c r="V64" s="343"/>
      <c r="W64" s="343"/>
      <c r="X64" s="343">
        <v>0.249</v>
      </c>
      <c r="Y64" s="343">
        <v>9.76</v>
      </c>
      <c r="Z64" s="343">
        <v>7.6879999999999997</v>
      </c>
      <c r="AA64" s="343">
        <v>5.625</v>
      </c>
      <c r="AB64" s="343">
        <v>9.9380000000000006</v>
      </c>
      <c r="AC64" s="343">
        <v>44</v>
      </c>
      <c r="AD64" s="343">
        <v>4</v>
      </c>
      <c r="AE64" s="343">
        <v>176</v>
      </c>
      <c r="AF64" s="343">
        <v>49.725000000000001</v>
      </c>
      <c r="AG64" s="346">
        <v>1752.981</v>
      </c>
      <c r="AH64" s="343">
        <v>48</v>
      </c>
      <c r="AI64" s="343">
        <v>40</v>
      </c>
      <c r="AJ64" s="343">
        <v>44.753</v>
      </c>
      <c r="AK64" s="344"/>
    </row>
    <row r="65" spans="1:37" s="345" customFormat="1" ht="25.5" customHeight="1" x14ac:dyDescent="0.2">
      <c r="A65" s="338" t="s">
        <v>1507</v>
      </c>
      <c r="B65" s="339">
        <v>45658</v>
      </c>
      <c r="C65" s="340"/>
      <c r="D65" s="340"/>
      <c r="E65" s="338" t="s">
        <v>1508</v>
      </c>
      <c r="F65" s="341">
        <v>811847037865</v>
      </c>
      <c r="G65" s="341">
        <v>20811847037869</v>
      </c>
      <c r="H65" s="342">
        <v>9.9</v>
      </c>
      <c r="I65" s="342">
        <v>0</v>
      </c>
      <c r="J65" s="342">
        <f>H65*M65</f>
        <v>39.6</v>
      </c>
      <c r="K65" s="343">
        <v>0</v>
      </c>
      <c r="L65" s="343">
        <v>0</v>
      </c>
      <c r="M65" s="343">
        <v>4</v>
      </c>
      <c r="N65" s="343">
        <v>5.1999999999999998E-2</v>
      </c>
      <c r="O65" s="343">
        <v>2.2709999999999999</v>
      </c>
      <c r="P65" s="343">
        <v>3.593</v>
      </c>
      <c r="Q65" s="343">
        <v>2.589</v>
      </c>
      <c r="R65" s="343">
        <v>9.64</v>
      </c>
      <c r="S65" s="343"/>
      <c r="T65" s="343"/>
      <c r="U65" s="343"/>
      <c r="V65" s="343"/>
      <c r="W65" s="343"/>
      <c r="X65" s="343">
        <v>0.249</v>
      </c>
      <c r="Y65" s="343">
        <v>9.76</v>
      </c>
      <c r="Z65" s="343">
        <v>7.6879999999999997</v>
      </c>
      <c r="AA65" s="343">
        <v>5.625</v>
      </c>
      <c r="AB65" s="343">
        <v>9.9380000000000006</v>
      </c>
      <c r="AC65" s="343">
        <v>44</v>
      </c>
      <c r="AD65" s="343">
        <v>4</v>
      </c>
      <c r="AE65" s="343">
        <v>176</v>
      </c>
      <c r="AF65" s="343">
        <v>49.725000000000001</v>
      </c>
      <c r="AG65" s="346">
        <v>1752.981</v>
      </c>
      <c r="AH65" s="343">
        <v>48</v>
      </c>
      <c r="AI65" s="343">
        <v>40</v>
      </c>
      <c r="AJ65" s="343">
        <v>44.753</v>
      </c>
      <c r="AK65" s="344"/>
    </row>
    <row r="66" spans="1:37" ht="18" customHeight="1" x14ac:dyDescent="0.25">
      <c r="A66" s="264" t="s">
        <v>1509</v>
      </c>
      <c r="B66" s="193"/>
      <c r="C66" s="193"/>
      <c r="D66" s="193"/>
      <c r="E66" s="193"/>
      <c r="F66" s="193"/>
      <c r="G66" s="265"/>
      <c r="H66" s="265"/>
      <c r="I66" s="193"/>
      <c r="J66" s="193"/>
      <c r="K66" s="193"/>
      <c r="L66" s="193"/>
      <c r="M66" s="193"/>
      <c r="N66" s="193"/>
      <c r="O66" s="193"/>
      <c r="P66" s="193"/>
      <c r="Q66" s="193"/>
      <c r="R66" s="193"/>
      <c r="S66" s="193"/>
      <c r="T66" s="193"/>
      <c r="U66" s="193"/>
      <c r="V66" s="193"/>
      <c r="W66" s="193"/>
      <c r="X66" s="193"/>
      <c r="Y66" s="193"/>
      <c r="Z66" s="193"/>
      <c r="AA66" s="193"/>
      <c r="AB66" s="193"/>
      <c r="AC66" s="193"/>
      <c r="AD66" s="193"/>
      <c r="AE66" s="193"/>
      <c r="AF66" s="193"/>
      <c r="AG66" s="193"/>
      <c r="AH66" s="193"/>
      <c r="AI66" s="193"/>
      <c r="AJ66" s="193"/>
    </row>
    <row r="67" spans="1:37" s="175" customFormat="1" ht="25.5" customHeight="1" x14ac:dyDescent="0.25">
      <c r="A67" s="386" t="s">
        <v>1510</v>
      </c>
      <c r="B67" s="387">
        <v>45658</v>
      </c>
      <c r="C67" s="379" t="s">
        <v>92</v>
      </c>
      <c r="D67" s="379"/>
      <c r="E67" s="379" t="s">
        <v>1511</v>
      </c>
      <c r="F67" s="378">
        <v>853382004506</v>
      </c>
      <c r="G67" s="378">
        <v>30853382004507</v>
      </c>
      <c r="H67" s="381">
        <v>3.9</v>
      </c>
      <c r="I67" s="381">
        <v>0</v>
      </c>
      <c r="J67" s="381">
        <v>46.8</v>
      </c>
      <c r="K67" s="380">
        <v>0</v>
      </c>
      <c r="L67" s="380">
        <v>0</v>
      </c>
      <c r="M67" s="380">
        <v>12</v>
      </c>
      <c r="N67" s="382">
        <v>0.01</v>
      </c>
      <c r="O67" s="382">
        <v>0.4</v>
      </c>
      <c r="P67" s="383">
        <v>1.3</v>
      </c>
      <c r="Q67" s="383">
        <v>2.8</v>
      </c>
      <c r="R67" s="383">
        <v>4.2</v>
      </c>
      <c r="S67" s="383"/>
      <c r="T67" s="383"/>
      <c r="U67" s="383"/>
      <c r="V67" s="383"/>
      <c r="W67" s="383"/>
      <c r="X67" s="383">
        <v>0.15</v>
      </c>
      <c r="Y67" s="383">
        <v>5.2</v>
      </c>
      <c r="Z67" s="383">
        <v>8</v>
      </c>
      <c r="AA67" s="383">
        <v>5.9</v>
      </c>
      <c r="AB67" s="383">
        <v>4.9000000000000004</v>
      </c>
      <c r="AC67" s="384">
        <v>33</v>
      </c>
      <c r="AD67" s="384">
        <v>9</v>
      </c>
      <c r="AE67" s="384">
        <v>297</v>
      </c>
      <c r="AF67" s="383">
        <v>53.39</v>
      </c>
      <c r="AG67" s="383">
        <v>1490.55</v>
      </c>
      <c r="AH67" s="383">
        <v>40</v>
      </c>
      <c r="AI67" s="383">
        <v>48</v>
      </c>
      <c r="AJ67" s="383">
        <v>48.05</v>
      </c>
    </row>
    <row r="68" spans="1:37" s="175" customFormat="1" ht="25.5" customHeight="1" x14ac:dyDescent="0.25">
      <c r="A68" s="386" t="s">
        <v>1512</v>
      </c>
      <c r="B68" s="387">
        <v>45658</v>
      </c>
      <c r="C68" s="379" t="s">
        <v>92</v>
      </c>
      <c r="D68" s="379"/>
      <c r="E68" s="379" t="s">
        <v>1513</v>
      </c>
      <c r="F68" s="378">
        <v>811847034062</v>
      </c>
      <c r="G68" s="378">
        <v>10811847034069</v>
      </c>
      <c r="H68" s="381">
        <v>3.9</v>
      </c>
      <c r="I68" s="381">
        <v>0</v>
      </c>
      <c r="J68" s="381">
        <v>46.8</v>
      </c>
      <c r="K68" s="380">
        <v>0</v>
      </c>
      <c r="L68" s="380">
        <v>0</v>
      </c>
      <c r="M68" s="380">
        <v>12</v>
      </c>
      <c r="N68" s="382">
        <v>0.01</v>
      </c>
      <c r="O68" s="382">
        <v>0.39</v>
      </c>
      <c r="P68" s="383">
        <v>1.19</v>
      </c>
      <c r="Q68" s="383">
        <v>4.16</v>
      </c>
      <c r="R68" s="383">
        <v>2.85</v>
      </c>
      <c r="S68" s="383"/>
      <c r="T68" s="383"/>
      <c r="U68" s="383"/>
      <c r="V68" s="383"/>
      <c r="W68" s="383"/>
      <c r="X68" s="383">
        <v>0.15</v>
      </c>
      <c r="Y68" s="383">
        <v>4.7699999999999996</v>
      </c>
      <c r="Z68" s="383">
        <v>8</v>
      </c>
      <c r="AA68" s="383">
        <v>5.0599999999999996</v>
      </c>
      <c r="AB68" s="383">
        <v>6.25</v>
      </c>
      <c r="AC68" s="384">
        <v>40</v>
      </c>
      <c r="AD68" s="384">
        <v>9</v>
      </c>
      <c r="AE68" s="384">
        <v>360</v>
      </c>
      <c r="AF68" s="383">
        <v>68.89</v>
      </c>
      <c r="AG68" s="383">
        <v>1660.02</v>
      </c>
      <c r="AH68" s="383">
        <v>40</v>
      </c>
      <c r="AI68" s="383">
        <v>48</v>
      </c>
      <c r="AJ68" s="383">
        <v>62</v>
      </c>
    </row>
    <row r="69" spans="1:37" s="175" customFormat="1" ht="25.5" customHeight="1" x14ac:dyDescent="0.25">
      <c r="A69" s="386" t="s">
        <v>1514</v>
      </c>
      <c r="B69" s="387">
        <v>45658</v>
      </c>
      <c r="C69" s="379" t="s">
        <v>92</v>
      </c>
      <c r="D69" s="379"/>
      <c r="E69" s="379" t="s">
        <v>1515</v>
      </c>
      <c r="F69" s="378">
        <v>858098007872</v>
      </c>
      <c r="G69" s="378">
        <v>10858098007879</v>
      </c>
      <c r="H69" s="381">
        <v>3.9</v>
      </c>
      <c r="I69" s="381">
        <v>0</v>
      </c>
      <c r="J69" s="381">
        <v>46.8</v>
      </c>
      <c r="K69" s="380">
        <v>0</v>
      </c>
      <c r="L69" s="380">
        <v>0</v>
      </c>
      <c r="M69" s="380">
        <v>12</v>
      </c>
      <c r="N69" s="382">
        <v>0.01</v>
      </c>
      <c r="O69" s="382">
        <v>0.39</v>
      </c>
      <c r="P69" s="383">
        <v>1.25</v>
      </c>
      <c r="Q69" s="383">
        <v>4</v>
      </c>
      <c r="R69" s="383">
        <v>2.75</v>
      </c>
      <c r="S69" s="383"/>
      <c r="T69" s="383"/>
      <c r="U69" s="383"/>
      <c r="V69" s="383"/>
      <c r="W69" s="383"/>
      <c r="X69" s="383">
        <v>0.13</v>
      </c>
      <c r="Y69" s="383">
        <v>4.7699999999999996</v>
      </c>
      <c r="Z69" s="383">
        <v>8</v>
      </c>
      <c r="AA69" s="383">
        <v>5.5</v>
      </c>
      <c r="AB69" s="383">
        <v>5</v>
      </c>
      <c r="AC69" s="384">
        <v>40</v>
      </c>
      <c r="AD69" s="384">
        <v>9</v>
      </c>
      <c r="AE69" s="384">
        <v>360</v>
      </c>
      <c r="AF69" s="383">
        <v>52.39</v>
      </c>
      <c r="AG69" s="383">
        <v>1804.02</v>
      </c>
      <c r="AH69" s="383">
        <v>40</v>
      </c>
      <c r="AI69" s="383">
        <v>48</v>
      </c>
      <c r="AJ69" s="383">
        <v>47.15</v>
      </c>
    </row>
    <row r="70" spans="1:37" s="345" customFormat="1" ht="25.5" customHeight="1" x14ac:dyDescent="0.2">
      <c r="A70" s="338" t="s">
        <v>1516</v>
      </c>
      <c r="B70" s="339">
        <v>45658</v>
      </c>
      <c r="C70" s="340"/>
      <c r="D70" s="340">
        <v>1791175</v>
      </c>
      <c r="E70" s="338" t="s">
        <v>1517</v>
      </c>
      <c r="F70" s="341">
        <v>811847038411</v>
      </c>
      <c r="G70" s="341">
        <v>20811847038415</v>
      </c>
      <c r="H70" s="342">
        <v>3.9</v>
      </c>
      <c r="I70" s="342">
        <f>H70*L70</f>
        <v>11.7</v>
      </c>
      <c r="J70" s="342">
        <f>H70*M70</f>
        <v>46.8</v>
      </c>
      <c r="K70" s="343">
        <v>4</v>
      </c>
      <c r="L70" s="343">
        <v>3</v>
      </c>
      <c r="M70" s="343">
        <v>12</v>
      </c>
      <c r="N70" s="343">
        <v>7.0000000000000001E-3</v>
      </c>
      <c r="O70" s="343">
        <v>0.33700000000000002</v>
      </c>
      <c r="P70" s="343">
        <v>2.5</v>
      </c>
      <c r="Q70" s="343">
        <v>1.1870000000000001</v>
      </c>
      <c r="R70" s="343">
        <v>4</v>
      </c>
      <c r="S70" s="343">
        <v>2.3E-2</v>
      </c>
      <c r="T70" s="343">
        <v>1.089</v>
      </c>
      <c r="U70" s="343">
        <v>2.5619999999999998</v>
      </c>
      <c r="V70" s="343">
        <v>3.6880000000000002</v>
      </c>
      <c r="W70" s="343">
        <v>4.125</v>
      </c>
      <c r="X70" s="343">
        <v>0.128</v>
      </c>
      <c r="Y70" s="343">
        <v>4.601</v>
      </c>
      <c r="Z70" s="343">
        <v>5.5620000000000003</v>
      </c>
      <c r="AA70" s="343">
        <v>7.9379999999999997</v>
      </c>
      <c r="AB70" s="343">
        <v>5</v>
      </c>
      <c r="AC70" s="343">
        <v>39</v>
      </c>
      <c r="AD70" s="343">
        <v>9</v>
      </c>
      <c r="AE70" s="343">
        <v>351</v>
      </c>
      <c r="AF70" s="343">
        <v>55.555999999999997</v>
      </c>
      <c r="AG70" s="343">
        <v>1679.07</v>
      </c>
      <c r="AH70" s="343">
        <v>48</v>
      </c>
      <c r="AI70" s="343">
        <v>40</v>
      </c>
      <c r="AJ70" s="343">
        <v>50</v>
      </c>
      <c r="AK70" s="344"/>
    </row>
    <row r="71" spans="1:37" s="345" customFormat="1" ht="25.5" customHeight="1" x14ac:dyDescent="0.2">
      <c r="A71" s="338" t="s">
        <v>1518</v>
      </c>
      <c r="B71" s="339">
        <v>45658</v>
      </c>
      <c r="C71" s="340"/>
      <c r="D71" s="340">
        <v>1798608</v>
      </c>
      <c r="E71" s="338" t="s">
        <v>1519</v>
      </c>
      <c r="F71" s="341">
        <v>811847038428</v>
      </c>
      <c r="G71" s="341">
        <v>20811847038422</v>
      </c>
      <c r="H71" s="342">
        <v>3.9</v>
      </c>
      <c r="I71" s="342">
        <f>H71*L71</f>
        <v>11.7</v>
      </c>
      <c r="J71" s="342">
        <f>H71*M71</f>
        <v>46.8</v>
      </c>
      <c r="K71" s="343">
        <v>4</v>
      </c>
      <c r="L71" s="343">
        <v>3</v>
      </c>
      <c r="M71" s="343">
        <v>12</v>
      </c>
      <c r="N71" s="343">
        <v>7.0000000000000001E-3</v>
      </c>
      <c r="O71" s="343">
        <v>0.33700000000000002</v>
      </c>
      <c r="P71" s="343">
        <v>2.5</v>
      </c>
      <c r="Q71" s="343">
        <v>1.1870000000000001</v>
      </c>
      <c r="R71" s="343">
        <v>4</v>
      </c>
      <c r="S71" s="343">
        <v>2.3E-2</v>
      </c>
      <c r="T71" s="343">
        <v>1.089</v>
      </c>
      <c r="U71" s="343">
        <v>2.5619999999999998</v>
      </c>
      <c r="V71" s="343">
        <v>3.6880000000000002</v>
      </c>
      <c r="W71" s="343">
        <v>4.125</v>
      </c>
      <c r="X71" s="343">
        <v>0.128</v>
      </c>
      <c r="Y71" s="343">
        <v>4.601</v>
      </c>
      <c r="Z71" s="343">
        <v>5.5620000000000003</v>
      </c>
      <c r="AA71" s="343">
        <v>7.9379999999999997</v>
      </c>
      <c r="AB71" s="343">
        <v>5</v>
      </c>
      <c r="AC71" s="343">
        <v>39</v>
      </c>
      <c r="AD71" s="343">
        <v>9</v>
      </c>
      <c r="AE71" s="343">
        <v>351</v>
      </c>
      <c r="AF71" s="343">
        <v>55.555999999999997</v>
      </c>
      <c r="AG71" s="343">
        <v>1679.07</v>
      </c>
      <c r="AH71" s="343">
        <v>48</v>
      </c>
      <c r="AI71" s="343">
        <v>40</v>
      </c>
      <c r="AJ71" s="343">
        <v>50</v>
      </c>
      <c r="AK71" s="344"/>
    </row>
    <row r="72" spans="1:37" s="345" customFormat="1" ht="25.5" customHeight="1" x14ac:dyDescent="0.2">
      <c r="A72" s="338" t="s">
        <v>1520</v>
      </c>
      <c r="B72" s="339">
        <v>45658</v>
      </c>
      <c r="C72" s="340"/>
      <c r="D72" s="340">
        <v>1798627</v>
      </c>
      <c r="E72" s="338" t="s">
        <v>1521</v>
      </c>
      <c r="F72" s="341">
        <v>811847038435</v>
      </c>
      <c r="G72" s="341">
        <v>20811847038439</v>
      </c>
      <c r="H72" s="342">
        <v>3.9</v>
      </c>
      <c r="I72" s="342">
        <f>H72*L72</f>
        <v>11.7</v>
      </c>
      <c r="J72" s="342">
        <f>H72*M72</f>
        <v>46.8</v>
      </c>
      <c r="K72" s="343">
        <v>4</v>
      </c>
      <c r="L72" s="343">
        <v>3</v>
      </c>
      <c r="M72" s="343">
        <v>12</v>
      </c>
      <c r="N72" s="343">
        <v>7.0000000000000001E-3</v>
      </c>
      <c r="O72" s="343">
        <v>0.33700000000000002</v>
      </c>
      <c r="P72" s="343">
        <v>2.5</v>
      </c>
      <c r="Q72" s="343">
        <v>1.1870000000000001</v>
      </c>
      <c r="R72" s="343">
        <v>4</v>
      </c>
      <c r="S72" s="343">
        <v>2.3E-2</v>
      </c>
      <c r="T72" s="343">
        <v>1.089</v>
      </c>
      <c r="U72" s="343">
        <v>2.5619999999999998</v>
      </c>
      <c r="V72" s="343">
        <v>3.6880000000000002</v>
      </c>
      <c r="W72" s="343">
        <v>4.125</v>
      </c>
      <c r="X72" s="343">
        <v>0.128</v>
      </c>
      <c r="Y72" s="343">
        <v>4.601</v>
      </c>
      <c r="Z72" s="343">
        <v>5.5620000000000003</v>
      </c>
      <c r="AA72" s="343">
        <v>7.9379999999999997</v>
      </c>
      <c r="AB72" s="343">
        <v>5</v>
      </c>
      <c r="AC72" s="343">
        <v>39</v>
      </c>
      <c r="AD72" s="343">
        <v>9</v>
      </c>
      <c r="AE72" s="343">
        <v>351</v>
      </c>
      <c r="AF72" s="343">
        <v>55.555999999999997</v>
      </c>
      <c r="AG72" s="343">
        <v>1679.07</v>
      </c>
      <c r="AH72" s="343">
        <v>48</v>
      </c>
      <c r="AI72" s="343">
        <v>40</v>
      </c>
      <c r="AJ72" s="343">
        <v>50</v>
      </c>
      <c r="AK72" s="344"/>
    </row>
    <row r="73" spans="1:37" s="345" customFormat="1" ht="25.5" customHeight="1" x14ac:dyDescent="0.2">
      <c r="A73" s="338" t="s">
        <v>1522</v>
      </c>
      <c r="B73" s="339">
        <v>45658</v>
      </c>
      <c r="C73" s="340"/>
      <c r="D73" s="340"/>
      <c r="E73" s="338" t="s">
        <v>1523</v>
      </c>
      <c r="F73" s="341">
        <v>811847038671</v>
      </c>
      <c r="G73" s="341">
        <v>20811847038675</v>
      </c>
      <c r="H73" s="342">
        <v>3.9</v>
      </c>
      <c r="I73" s="342">
        <f>H73*L73</f>
        <v>11.7</v>
      </c>
      <c r="J73" s="342">
        <f>H73*M73</f>
        <v>46.8</v>
      </c>
      <c r="K73" s="343">
        <v>4</v>
      </c>
      <c r="L73" s="343">
        <v>3</v>
      </c>
      <c r="M73" s="343">
        <v>12</v>
      </c>
      <c r="N73" s="343">
        <v>7.0000000000000001E-3</v>
      </c>
      <c r="O73" s="343">
        <v>0.33700000000000002</v>
      </c>
      <c r="P73" s="343">
        <v>2.5</v>
      </c>
      <c r="Q73" s="343">
        <v>1.1870000000000001</v>
      </c>
      <c r="R73" s="343">
        <v>4</v>
      </c>
      <c r="S73" s="343">
        <v>2.3E-2</v>
      </c>
      <c r="T73" s="343">
        <v>1.089</v>
      </c>
      <c r="U73" s="343">
        <v>2.5619999999999998</v>
      </c>
      <c r="V73" s="343">
        <v>3.6880000000000002</v>
      </c>
      <c r="W73" s="343">
        <v>4.125</v>
      </c>
      <c r="X73" s="343">
        <v>0.128</v>
      </c>
      <c r="Y73" s="343">
        <v>4.601</v>
      </c>
      <c r="Z73" s="343">
        <v>5.5620000000000003</v>
      </c>
      <c r="AA73" s="343">
        <v>7.9379999999999997</v>
      </c>
      <c r="AB73" s="343">
        <v>5</v>
      </c>
      <c r="AC73" s="343">
        <v>39</v>
      </c>
      <c r="AD73" s="343">
        <v>9</v>
      </c>
      <c r="AE73" s="343">
        <v>351</v>
      </c>
      <c r="AF73" s="343">
        <v>55.555999999999997</v>
      </c>
      <c r="AG73" s="343">
        <v>1679.07</v>
      </c>
      <c r="AH73" s="343">
        <v>48</v>
      </c>
      <c r="AI73" s="343">
        <v>40</v>
      </c>
      <c r="AJ73" s="343">
        <v>50</v>
      </c>
      <c r="AK73" s="344"/>
    </row>
    <row r="74" spans="1:37" ht="18" customHeight="1" x14ac:dyDescent="0.25">
      <c r="A74" s="264" t="s">
        <v>1524</v>
      </c>
      <c r="B74" s="193"/>
      <c r="C74" s="193"/>
      <c r="D74" s="193"/>
      <c r="E74" s="193"/>
      <c r="F74" s="193"/>
      <c r="G74" s="265"/>
      <c r="H74" s="265"/>
      <c r="I74" s="193"/>
      <c r="J74" s="193"/>
      <c r="K74" s="193"/>
      <c r="L74" s="193"/>
      <c r="M74" s="193"/>
      <c r="N74" s="193"/>
      <c r="O74" s="193"/>
      <c r="P74" s="193"/>
      <c r="Q74" s="193"/>
      <c r="R74" s="193"/>
      <c r="S74" s="193"/>
      <c r="T74" s="193"/>
      <c r="U74" s="193"/>
      <c r="V74" s="193"/>
      <c r="W74" s="193"/>
      <c r="X74" s="193"/>
      <c r="Y74" s="193"/>
      <c r="Z74" s="193"/>
      <c r="AA74" s="193"/>
      <c r="AB74" s="193"/>
      <c r="AC74" s="193"/>
      <c r="AD74" s="193"/>
      <c r="AE74" s="193"/>
      <c r="AF74" s="193"/>
      <c r="AG74" s="193"/>
      <c r="AH74" s="193"/>
      <c r="AI74" s="193"/>
      <c r="AJ74" s="193"/>
    </row>
    <row r="75" spans="1:37" s="179" customFormat="1" ht="25.5" customHeight="1" x14ac:dyDescent="0.25">
      <c r="A75" s="216" t="s">
        <v>1525</v>
      </c>
      <c r="B75" s="215"/>
      <c r="C75" s="177" t="s">
        <v>92</v>
      </c>
      <c r="D75" s="177"/>
      <c r="E75" s="177" t="s">
        <v>1526</v>
      </c>
      <c r="F75" s="176">
        <v>853382004612</v>
      </c>
      <c r="G75" s="176">
        <v>30853382004613</v>
      </c>
      <c r="H75" s="211">
        <v>12.5</v>
      </c>
      <c r="I75" s="211">
        <v>0</v>
      </c>
      <c r="J75" s="211">
        <v>150</v>
      </c>
      <c r="K75" s="181">
        <v>0</v>
      </c>
      <c r="L75" s="181">
        <v>0</v>
      </c>
      <c r="M75" s="181">
        <v>12</v>
      </c>
      <c r="N75" s="212">
        <v>0.01</v>
      </c>
      <c r="O75" s="212">
        <v>0.75</v>
      </c>
      <c r="P75" s="213">
        <v>1.5</v>
      </c>
      <c r="Q75" s="213">
        <v>2.63</v>
      </c>
      <c r="R75" s="213">
        <v>5.69</v>
      </c>
      <c r="S75" s="213"/>
      <c r="T75" s="213"/>
      <c r="U75" s="213"/>
      <c r="V75" s="213"/>
      <c r="W75" s="213"/>
      <c r="X75" s="213">
        <v>0.21</v>
      </c>
      <c r="Y75" s="213">
        <v>9.35</v>
      </c>
      <c r="Z75" s="213">
        <v>9.5</v>
      </c>
      <c r="AA75" s="213">
        <v>5.7</v>
      </c>
      <c r="AB75" s="213">
        <v>6.75</v>
      </c>
      <c r="AC75" s="214">
        <v>32</v>
      </c>
      <c r="AD75" s="214">
        <v>7</v>
      </c>
      <c r="AE75" s="214">
        <v>224</v>
      </c>
      <c r="AF75" s="213">
        <v>58.5</v>
      </c>
      <c r="AG75" s="213">
        <v>2144.4</v>
      </c>
      <c r="AH75" s="213">
        <v>40</v>
      </c>
      <c r="AI75" s="213">
        <v>48</v>
      </c>
      <c r="AJ75" s="213">
        <v>52.65</v>
      </c>
    </row>
    <row r="76" spans="1:37" s="179" customFormat="1" ht="25.5" customHeight="1" x14ac:dyDescent="0.25">
      <c r="A76" s="216" t="s">
        <v>1527</v>
      </c>
      <c r="B76" s="215"/>
      <c r="C76" s="177" t="s">
        <v>92</v>
      </c>
      <c r="D76" s="177"/>
      <c r="E76" s="177" t="s">
        <v>1528</v>
      </c>
      <c r="F76" s="217">
        <v>858098007438</v>
      </c>
      <c r="G76" s="176">
        <v>30858098007439</v>
      </c>
      <c r="H76" s="211">
        <v>12.5</v>
      </c>
      <c r="I76" s="211">
        <v>0</v>
      </c>
      <c r="J76" s="211">
        <v>25</v>
      </c>
      <c r="K76" s="181">
        <v>0</v>
      </c>
      <c r="L76" s="181">
        <v>0</v>
      </c>
      <c r="M76" s="181">
        <v>12</v>
      </c>
      <c r="N76" s="212">
        <v>0.02</v>
      </c>
      <c r="O76" s="212">
        <v>0.75</v>
      </c>
      <c r="P76" s="213">
        <v>3</v>
      </c>
      <c r="Q76" s="213">
        <v>1.8</v>
      </c>
      <c r="R76" s="213">
        <v>5.9</v>
      </c>
      <c r="S76" s="213"/>
      <c r="T76" s="213"/>
      <c r="U76" s="213"/>
      <c r="V76" s="213"/>
      <c r="W76" s="213"/>
      <c r="X76" s="213">
        <v>0.12</v>
      </c>
      <c r="Y76" s="213">
        <v>1.85</v>
      </c>
      <c r="Z76" s="213">
        <v>5.3</v>
      </c>
      <c r="AA76" s="213">
        <v>5.4</v>
      </c>
      <c r="AB76" s="213">
        <v>7.5</v>
      </c>
      <c r="AC76" s="214">
        <v>63</v>
      </c>
      <c r="AD76" s="214">
        <v>6</v>
      </c>
      <c r="AE76" s="214">
        <v>378</v>
      </c>
      <c r="AF76" s="213">
        <v>36.61</v>
      </c>
      <c r="AG76" s="213">
        <v>749.22</v>
      </c>
      <c r="AH76" s="213">
        <v>40</v>
      </c>
      <c r="AI76" s="213">
        <v>48</v>
      </c>
      <c r="AJ76" s="213">
        <v>32.950000000000003</v>
      </c>
    </row>
    <row r="77" spans="1:37" s="179" customFormat="1" ht="25.5" customHeight="1" x14ac:dyDescent="0.25">
      <c r="A77" s="216" t="s">
        <v>1529</v>
      </c>
      <c r="B77" s="215"/>
      <c r="C77" s="177" t="s">
        <v>92</v>
      </c>
      <c r="D77" s="177"/>
      <c r="E77" s="177" t="s">
        <v>1530</v>
      </c>
      <c r="F77" s="176">
        <v>853382004629</v>
      </c>
      <c r="G77" s="176">
        <v>30853382004620</v>
      </c>
      <c r="H77" s="211">
        <v>12.5</v>
      </c>
      <c r="I77" s="211">
        <v>0</v>
      </c>
      <c r="J77" s="211">
        <v>150</v>
      </c>
      <c r="K77" s="181">
        <v>0</v>
      </c>
      <c r="L77" s="181">
        <v>0</v>
      </c>
      <c r="M77" s="181">
        <v>12</v>
      </c>
      <c r="N77" s="212">
        <v>0.01</v>
      </c>
      <c r="O77" s="212">
        <v>0.75</v>
      </c>
      <c r="P77" s="213">
        <v>1.5</v>
      </c>
      <c r="Q77" s="213">
        <v>2.63</v>
      </c>
      <c r="R77" s="213">
        <v>5.69</v>
      </c>
      <c r="S77" s="213"/>
      <c r="T77" s="213"/>
      <c r="U77" s="213"/>
      <c r="V77" s="213"/>
      <c r="W77" s="213"/>
      <c r="X77" s="213">
        <v>0.21</v>
      </c>
      <c r="Y77" s="213">
        <v>9.3000000000000007</v>
      </c>
      <c r="Z77" s="213">
        <v>9.5</v>
      </c>
      <c r="AA77" s="213">
        <v>5.7</v>
      </c>
      <c r="AB77" s="213">
        <v>6.75</v>
      </c>
      <c r="AC77" s="214">
        <v>32</v>
      </c>
      <c r="AD77" s="214">
        <v>7</v>
      </c>
      <c r="AE77" s="214">
        <v>224</v>
      </c>
      <c r="AF77" s="213">
        <v>58.5</v>
      </c>
      <c r="AG77" s="213">
        <v>2133.04</v>
      </c>
      <c r="AH77" s="213">
        <v>40</v>
      </c>
      <c r="AI77" s="213">
        <v>48</v>
      </c>
      <c r="AJ77" s="213">
        <v>52.65</v>
      </c>
    </row>
    <row r="78" spans="1:37" s="179" customFormat="1" ht="25.5" customHeight="1" x14ac:dyDescent="0.25">
      <c r="A78" s="178" t="s">
        <v>1531</v>
      </c>
      <c r="B78" s="215"/>
      <c r="C78" s="177" t="s">
        <v>92</v>
      </c>
      <c r="D78" s="177"/>
      <c r="E78" s="177" t="s">
        <v>1532</v>
      </c>
      <c r="F78" s="176">
        <v>853382004995</v>
      </c>
      <c r="G78" s="176">
        <v>30853382004996</v>
      </c>
      <c r="H78" s="211">
        <v>12.5</v>
      </c>
      <c r="I78" s="211">
        <v>0</v>
      </c>
      <c r="J78" s="211">
        <v>25</v>
      </c>
      <c r="K78" s="181">
        <v>0</v>
      </c>
      <c r="L78" s="181">
        <v>0</v>
      </c>
      <c r="M78" s="181">
        <v>12</v>
      </c>
      <c r="N78" s="212">
        <v>0.01</v>
      </c>
      <c r="O78" s="212">
        <v>0.77</v>
      </c>
      <c r="P78" s="213">
        <v>1.56</v>
      </c>
      <c r="Q78" s="213">
        <v>2.63</v>
      </c>
      <c r="R78" s="213">
        <v>5.69</v>
      </c>
      <c r="S78" s="213"/>
      <c r="T78" s="213"/>
      <c r="U78" s="213"/>
      <c r="V78" s="213"/>
      <c r="W78" s="213"/>
      <c r="X78" s="213">
        <v>0.18</v>
      </c>
      <c r="Y78" s="213">
        <v>1.94</v>
      </c>
      <c r="Z78" s="213">
        <v>7.44</v>
      </c>
      <c r="AA78" s="213">
        <v>6.75</v>
      </c>
      <c r="AB78" s="213">
        <v>6.13</v>
      </c>
      <c r="AC78" s="214">
        <v>63</v>
      </c>
      <c r="AD78" s="214">
        <v>6</v>
      </c>
      <c r="AE78" s="214">
        <v>378</v>
      </c>
      <c r="AF78" s="213">
        <v>57.06</v>
      </c>
      <c r="AG78" s="213">
        <v>720.41</v>
      </c>
      <c r="AH78" s="213">
        <v>40</v>
      </c>
      <c r="AI78" s="213">
        <v>48</v>
      </c>
      <c r="AJ78" s="213">
        <v>51.35</v>
      </c>
    </row>
    <row r="79" spans="1:37" s="175" customFormat="1" ht="25.5" customHeight="1" x14ac:dyDescent="0.25">
      <c r="A79" s="386" t="s">
        <v>1533</v>
      </c>
      <c r="B79" s="387">
        <v>45658</v>
      </c>
      <c r="C79" s="379" t="s">
        <v>92</v>
      </c>
      <c r="D79" s="379"/>
      <c r="E79" s="379" t="s">
        <v>1534</v>
      </c>
      <c r="F79" s="378">
        <v>858098007582</v>
      </c>
      <c r="G79" s="378">
        <v>30858098007583</v>
      </c>
      <c r="H79" s="381">
        <v>12.5</v>
      </c>
      <c r="I79" s="381">
        <v>0</v>
      </c>
      <c r="J79" s="381">
        <v>150</v>
      </c>
      <c r="K79" s="380">
        <v>0</v>
      </c>
      <c r="L79" s="380">
        <v>0</v>
      </c>
      <c r="M79" s="380">
        <v>12</v>
      </c>
      <c r="N79" s="382">
        <v>0.01</v>
      </c>
      <c r="O79" s="382">
        <v>0.75</v>
      </c>
      <c r="P79" s="383">
        <v>1.5</v>
      </c>
      <c r="Q79" s="383">
        <v>2.63</v>
      </c>
      <c r="R79" s="383">
        <v>5.8</v>
      </c>
      <c r="S79" s="383"/>
      <c r="T79" s="383"/>
      <c r="U79" s="383"/>
      <c r="V79" s="383"/>
      <c r="W79" s="383"/>
      <c r="X79" s="383">
        <v>0.21</v>
      </c>
      <c r="Y79" s="383">
        <v>9.56</v>
      </c>
      <c r="Z79" s="383">
        <v>9.5</v>
      </c>
      <c r="AA79" s="383">
        <v>5.7</v>
      </c>
      <c r="AB79" s="383">
        <v>6.6</v>
      </c>
      <c r="AC79" s="384">
        <v>32</v>
      </c>
      <c r="AD79" s="384">
        <v>7</v>
      </c>
      <c r="AE79" s="384">
        <v>224</v>
      </c>
      <c r="AF79" s="383">
        <v>58.89</v>
      </c>
      <c r="AG79" s="383">
        <v>2168.02</v>
      </c>
      <c r="AH79" s="383">
        <v>40</v>
      </c>
      <c r="AI79" s="383">
        <v>48</v>
      </c>
      <c r="AJ79" s="383">
        <v>53</v>
      </c>
    </row>
    <row r="80" spans="1:37" s="179" customFormat="1" ht="25.5" customHeight="1" x14ac:dyDescent="0.25">
      <c r="A80" s="216" t="s">
        <v>1535</v>
      </c>
      <c r="B80" s="215"/>
      <c r="C80" s="177" t="s">
        <v>92</v>
      </c>
      <c r="D80" s="177"/>
      <c r="E80" s="177" t="s">
        <v>1536</v>
      </c>
      <c r="F80" s="176">
        <v>811847034161</v>
      </c>
      <c r="G80" s="176">
        <v>10811847034168</v>
      </c>
      <c r="H80" s="211">
        <v>12.5</v>
      </c>
      <c r="I80" s="211">
        <v>0</v>
      </c>
      <c r="J80" s="211">
        <v>150</v>
      </c>
      <c r="K80" s="181">
        <v>0</v>
      </c>
      <c r="L80" s="181">
        <v>0</v>
      </c>
      <c r="M80" s="181">
        <v>12</v>
      </c>
      <c r="N80" s="212">
        <v>0.01</v>
      </c>
      <c r="O80" s="212">
        <v>0.75</v>
      </c>
      <c r="P80" s="213">
        <v>1.5</v>
      </c>
      <c r="Q80" s="213">
        <v>2.63</v>
      </c>
      <c r="R80" s="213">
        <v>5.6</v>
      </c>
      <c r="S80" s="213"/>
      <c r="T80" s="213"/>
      <c r="U80" s="213"/>
      <c r="V80" s="213"/>
      <c r="W80" s="213"/>
      <c r="X80" s="213">
        <v>0.22</v>
      </c>
      <c r="Y80" s="213">
        <v>9.3000000000000007</v>
      </c>
      <c r="Z80" s="213">
        <v>9.5</v>
      </c>
      <c r="AA80" s="213">
        <v>5.8</v>
      </c>
      <c r="AB80" s="213">
        <v>6.75</v>
      </c>
      <c r="AC80" s="214">
        <v>32</v>
      </c>
      <c r="AD80" s="214">
        <v>7</v>
      </c>
      <c r="AE80" s="214">
        <v>224</v>
      </c>
      <c r="AF80" s="213">
        <v>58.89</v>
      </c>
      <c r="AG80" s="213">
        <v>2133.04</v>
      </c>
      <c r="AH80" s="213">
        <v>40</v>
      </c>
      <c r="AI80" s="213">
        <v>48</v>
      </c>
      <c r="AJ80" s="213">
        <v>53</v>
      </c>
    </row>
    <row r="81" spans="1:37" s="179" customFormat="1" ht="25.5" customHeight="1" x14ac:dyDescent="0.25">
      <c r="A81" s="178" t="s">
        <v>1537</v>
      </c>
      <c r="B81" s="215"/>
      <c r="C81" s="177" t="s">
        <v>92</v>
      </c>
      <c r="D81" s="177"/>
      <c r="E81" s="177" t="s">
        <v>1538</v>
      </c>
      <c r="F81" s="176">
        <v>811847035342</v>
      </c>
      <c r="G81" s="176">
        <v>10811847035349</v>
      </c>
      <c r="H81" s="211">
        <v>12.5</v>
      </c>
      <c r="I81" s="211">
        <v>12.5</v>
      </c>
      <c r="J81" s="211">
        <v>150</v>
      </c>
      <c r="K81" s="181">
        <v>12</v>
      </c>
      <c r="L81" s="181">
        <v>1</v>
      </c>
      <c r="M81" s="181">
        <v>12</v>
      </c>
      <c r="N81" s="212">
        <v>0.01</v>
      </c>
      <c r="O81" s="212">
        <v>0.75</v>
      </c>
      <c r="P81" s="213">
        <v>1.56</v>
      </c>
      <c r="Q81" s="213">
        <v>2.63</v>
      </c>
      <c r="R81" s="213">
        <v>5.69</v>
      </c>
      <c r="S81" s="213">
        <v>0.05</v>
      </c>
      <c r="T81" s="213">
        <v>1.98</v>
      </c>
      <c r="U81" s="213">
        <v>4.7</v>
      </c>
      <c r="V81" s="213">
        <v>2.95</v>
      </c>
      <c r="W81" s="213">
        <v>6.2</v>
      </c>
      <c r="X81" s="213">
        <v>0.22</v>
      </c>
      <c r="Y81" s="213">
        <v>9.5</v>
      </c>
      <c r="Z81" s="213">
        <v>9.6300000000000008</v>
      </c>
      <c r="AA81" s="213">
        <v>5.88</v>
      </c>
      <c r="AB81" s="213">
        <v>6.75</v>
      </c>
      <c r="AC81" s="214">
        <v>32</v>
      </c>
      <c r="AD81" s="214">
        <v>7</v>
      </c>
      <c r="AE81" s="214">
        <v>224</v>
      </c>
      <c r="AF81" s="213">
        <v>58.06</v>
      </c>
      <c r="AG81" s="213">
        <v>2172.7399999999998</v>
      </c>
      <c r="AH81" s="213">
        <v>48</v>
      </c>
      <c r="AI81" s="213">
        <v>40</v>
      </c>
      <c r="AJ81" s="213">
        <v>52.25</v>
      </c>
    </row>
    <row r="82" spans="1:37" s="345" customFormat="1" ht="25.5" customHeight="1" x14ac:dyDescent="0.2">
      <c r="A82" s="338" t="s">
        <v>1539</v>
      </c>
      <c r="B82" s="339">
        <v>45658</v>
      </c>
      <c r="C82" s="340" t="s">
        <v>92</v>
      </c>
      <c r="D82" s="340"/>
      <c r="E82" s="338" t="s">
        <v>1540</v>
      </c>
      <c r="F82" s="341">
        <v>811847036677</v>
      </c>
      <c r="G82" s="341">
        <v>20811847036671</v>
      </c>
      <c r="H82" s="342">
        <v>12.5</v>
      </c>
      <c r="I82" s="342">
        <v>12.5</v>
      </c>
      <c r="J82" s="342">
        <v>150</v>
      </c>
      <c r="K82" s="343">
        <v>12</v>
      </c>
      <c r="L82" s="343">
        <v>1</v>
      </c>
      <c r="M82" s="343">
        <v>12</v>
      </c>
      <c r="N82" s="343">
        <v>0.01</v>
      </c>
      <c r="O82" s="343">
        <v>0.80700000000000005</v>
      </c>
      <c r="P82" s="343">
        <v>1.56</v>
      </c>
      <c r="Q82" s="343">
        <v>2.63</v>
      </c>
      <c r="R82" s="343">
        <v>5.69</v>
      </c>
      <c r="S82" s="343">
        <v>0.05</v>
      </c>
      <c r="T82" s="343">
        <v>4.6500000000000004</v>
      </c>
      <c r="U82" s="343">
        <v>4.75</v>
      </c>
      <c r="V82" s="343">
        <v>2.9</v>
      </c>
      <c r="W82" s="343">
        <v>6.75</v>
      </c>
      <c r="X82" s="343">
        <v>0.2</v>
      </c>
      <c r="Y82" s="343">
        <v>9.2989999999999995</v>
      </c>
      <c r="Z82" s="343">
        <v>9.5</v>
      </c>
      <c r="AA82" s="343">
        <v>5.8</v>
      </c>
      <c r="AB82" s="343">
        <v>6.75</v>
      </c>
      <c r="AC82" s="343">
        <v>32</v>
      </c>
      <c r="AD82" s="343">
        <v>7</v>
      </c>
      <c r="AE82" s="343">
        <v>224</v>
      </c>
      <c r="AF82" s="343">
        <v>58.89</v>
      </c>
      <c r="AG82" s="343">
        <v>2133.0430000000001</v>
      </c>
      <c r="AH82" s="343">
        <v>40</v>
      </c>
      <c r="AI82" s="343">
        <v>48</v>
      </c>
      <c r="AJ82" s="343">
        <v>53</v>
      </c>
      <c r="AK82" s="344"/>
    </row>
    <row r="83" spans="1:37" ht="18" customHeight="1" x14ac:dyDescent="0.25">
      <c r="A83" s="264" t="s">
        <v>1541</v>
      </c>
      <c r="B83" s="193"/>
      <c r="C83" s="193"/>
      <c r="D83" s="193"/>
      <c r="E83" s="193"/>
      <c r="F83" s="193"/>
      <c r="G83" s="265"/>
      <c r="H83" s="265"/>
      <c r="I83" s="193"/>
      <c r="J83" s="193"/>
      <c r="K83" s="193"/>
      <c r="L83" s="193"/>
      <c r="M83" s="193"/>
      <c r="N83" s="193"/>
      <c r="O83" s="193"/>
      <c r="P83" s="193"/>
      <c r="Q83" s="193"/>
      <c r="R83" s="193"/>
      <c r="S83" s="193"/>
      <c r="T83" s="193"/>
      <c r="U83" s="193"/>
      <c r="V83" s="193"/>
      <c r="W83" s="193"/>
      <c r="X83" s="193"/>
      <c r="Y83" s="193"/>
      <c r="Z83" s="193"/>
      <c r="AA83" s="193"/>
      <c r="AB83" s="193"/>
      <c r="AC83" s="193"/>
      <c r="AD83" s="193"/>
      <c r="AE83" s="193"/>
      <c r="AF83" s="193"/>
      <c r="AG83" s="193"/>
      <c r="AH83" s="193"/>
      <c r="AI83" s="193"/>
      <c r="AJ83" s="193"/>
    </row>
    <row r="84" spans="1:37" s="219" customFormat="1" ht="25.5" customHeight="1" x14ac:dyDescent="0.25">
      <c r="A84" s="218" t="s">
        <v>1542</v>
      </c>
      <c r="B84" s="215"/>
      <c r="C84" s="209" t="s">
        <v>92</v>
      </c>
      <c r="D84" s="209"/>
      <c r="E84" s="209" t="s">
        <v>1543</v>
      </c>
      <c r="F84" s="210">
        <v>853382004896</v>
      </c>
      <c r="G84" s="210">
        <v>20853382004890</v>
      </c>
      <c r="H84" s="211">
        <v>7.15</v>
      </c>
      <c r="I84" s="211">
        <v>21.45</v>
      </c>
      <c r="J84" s="211">
        <v>85.8</v>
      </c>
      <c r="K84" s="181">
        <v>4</v>
      </c>
      <c r="L84" s="181">
        <v>3</v>
      </c>
      <c r="M84" s="181">
        <v>12</v>
      </c>
      <c r="N84" s="212">
        <v>0.01</v>
      </c>
      <c r="O84" s="212">
        <v>0.35</v>
      </c>
      <c r="P84" s="213">
        <v>2.7</v>
      </c>
      <c r="Q84" s="213">
        <v>2.7</v>
      </c>
      <c r="R84" s="213">
        <v>1.8</v>
      </c>
      <c r="S84" s="213">
        <v>0.02</v>
      </c>
      <c r="T84" s="213">
        <v>1.05</v>
      </c>
      <c r="U84" s="213">
        <v>2.8</v>
      </c>
      <c r="V84" s="213">
        <v>2.8</v>
      </c>
      <c r="W84" s="213">
        <v>5.3</v>
      </c>
      <c r="X84" s="213">
        <v>0.16</v>
      </c>
      <c r="Y84" s="213">
        <v>4.3499999999999996</v>
      </c>
      <c r="Z84" s="213">
        <v>6.4</v>
      </c>
      <c r="AA84" s="213">
        <v>6.4</v>
      </c>
      <c r="AB84" s="213">
        <v>6.7</v>
      </c>
      <c r="AC84" s="214">
        <v>42</v>
      </c>
      <c r="AD84" s="214">
        <v>8</v>
      </c>
      <c r="AE84" s="214">
        <v>336</v>
      </c>
      <c r="AF84" s="213">
        <v>59.72</v>
      </c>
      <c r="AG84" s="213">
        <v>1511.55</v>
      </c>
      <c r="AH84" s="213">
        <v>40</v>
      </c>
      <c r="AI84" s="213">
        <v>48</v>
      </c>
      <c r="AJ84" s="213">
        <v>53.75</v>
      </c>
    </row>
    <row r="85" spans="1:37" s="219" customFormat="1" ht="25.5" customHeight="1" x14ac:dyDescent="0.25">
      <c r="A85" s="218" t="s">
        <v>1544</v>
      </c>
      <c r="B85" s="215"/>
      <c r="C85" s="209" t="s">
        <v>92</v>
      </c>
      <c r="D85" s="209"/>
      <c r="E85" s="209" t="s">
        <v>1545</v>
      </c>
      <c r="F85" s="210">
        <v>853382004902</v>
      </c>
      <c r="G85" s="210">
        <v>20853382004906</v>
      </c>
      <c r="H85" s="211">
        <v>7.15</v>
      </c>
      <c r="I85" s="211">
        <v>21.45</v>
      </c>
      <c r="J85" s="211">
        <v>85.8</v>
      </c>
      <c r="K85" s="181">
        <v>4</v>
      </c>
      <c r="L85" s="181">
        <v>3</v>
      </c>
      <c r="M85" s="181">
        <v>12</v>
      </c>
      <c r="N85" s="212">
        <v>0.01</v>
      </c>
      <c r="O85" s="212">
        <v>0.33</v>
      </c>
      <c r="P85" s="213">
        <v>2.7</v>
      </c>
      <c r="Q85" s="213">
        <v>2.7</v>
      </c>
      <c r="R85" s="213">
        <v>1.8</v>
      </c>
      <c r="S85" s="213">
        <v>0.02</v>
      </c>
      <c r="T85" s="213">
        <v>0.99</v>
      </c>
      <c r="U85" s="213">
        <v>2.8</v>
      </c>
      <c r="V85" s="213">
        <v>2.8</v>
      </c>
      <c r="W85" s="213">
        <v>5.3</v>
      </c>
      <c r="X85" s="213">
        <v>0.16</v>
      </c>
      <c r="Y85" s="213">
        <v>4.25</v>
      </c>
      <c r="Z85" s="213">
        <v>6.5</v>
      </c>
      <c r="AA85" s="213">
        <v>6.4</v>
      </c>
      <c r="AB85" s="213">
        <v>6.7</v>
      </c>
      <c r="AC85" s="214">
        <v>42</v>
      </c>
      <c r="AD85" s="214">
        <v>8</v>
      </c>
      <c r="AE85" s="214">
        <v>336</v>
      </c>
      <c r="AF85" s="213">
        <v>53.06</v>
      </c>
      <c r="AG85" s="213">
        <v>1478.22</v>
      </c>
      <c r="AH85" s="213">
        <v>40</v>
      </c>
      <c r="AI85" s="213">
        <v>48</v>
      </c>
      <c r="AJ85" s="213">
        <v>47.75</v>
      </c>
    </row>
    <row r="86" spans="1:37" s="219" customFormat="1" ht="25.5" customHeight="1" x14ac:dyDescent="0.25">
      <c r="A86" s="218" t="s">
        <v>1546</v>
      </c>
      <c r="B86" s="215"/>
      <c r="C86" s="209" t="s">
        <v>92</v>
      </c>
      <c r="D86" s="209"/>
      <c r="E86" s="209" t="s">
        <v>1547</v>
      </c>
      <c r="F86" s="210">
        <v>853382004919</v>
      </c>
      <c r="G86" s="210">
        <v>20853382004913</v>
      </c>
      <c r="H86" s="211">
        <v>7.15</v>
      </c>
      <c r="I86" s="211">
        <v>21.45</v>
      </c>
      <c r="J86" s="211">
        <v>85.8</v>
      </c>
      <c r="K86" s="181">
        <v>4</v>
      </c>
      <c r="L86" s="181">
        <v>3</v>
      </c>
      <c r="M86" s="181">
        <v>12</v>
      </c>
      <c r="N86" s="212">
        <v>0.01</v>
      </c>
      <c r="O86" s="212">
        <v>0.35</v>
      </c>
      <c r="P86" s="213">
        <v>2.7</v>
      </c>
      <c r="Q86" s="213">
        <v>2.7</v>
      </c>
      <c r="R86" s="213">
        <v>1.8</v>
      </c>
      <c r="S86" s="213">
        <v>0.02</v>
      </c>
      <c r="T86" s="213">
        <v>0.99</v>
      </c>
      <c r="U86" s="213">
        <v>2.8</v>
      </c>
      <c r="V86" s="213">
        <v>2.8</v>
      </c>
      <c r="W86" s="213">
        <v>5.3</v>
      </c>
      <c r="X86" s="213">
        <v>0.16</v>
      </c>
      <c r="Y86" s="213">
        <v>4.3</v>
      </c>
      <c r="Z86" s="213">
        <v>6.3</v>
      </c>
      <c r="AA86" s="213">
        <v>6.4</v>
      </c>
      <c r="AB86" s="213">
        <v>6.7</v>
      </c>
      <c r="AC86" s="214">
        <v>42</v>
      </c>
      <c r="AD86" s="214">
        <v>8</v>
      </c>
      <c r="AE86" s="214">
        <v>336</v>
      </c>
      <c r="AF86" s="213">
        <v>56.17</v>
      </c>
      <c r="AG86" s="213">
        <v>1494.51</v>
      </c>
      <c r="AH86" s="213">
        <v>40</v>
      </c>
      <c r="AI86" s="213">
        <v>48</v>
      </c>
      <c r="AJ86" s="213">
        <v>50.55</v>
      </c>
    </row>
    <row r="87" spans="1:37" s="219" customFormat="1" ht="25.5" customHeight="1" x14ac:dyDescent="0.25">
      <c r="A87" s="218" t="s">
        <v>1548</v>
      </c>
      <c r="B87" s="215"/>
      <c r="C87" s="209" t="s">
        <v>92</v>
      </c>
      <c r="D87" s="209"/>
      <c r="E87" s="209" t="s">
        <v>1549</v>
      </c>
      <c r="F87" s="210">
        <v>811847033430</v>
      </c>
      <c r="G87" s="210">
        <v>20811847033434</v>
      </c>
      <c r="H87" s="211">
        <v>7.15</v>
      </c>
      <c r="I87" s="211">
        <v>21.45</v>
      </c>
      <c r="J87" s="211">
        <v>85.8</v>
      </c>
      <c r="K87" s="181">
        <v>4</v>
      </c>
      <c r="L87" s="181">
        <v>3</v>
      </c>
      <c r="M87" s="181">
        <v>12</v>
      </c>
      <c r="N87" s="212">
        <v>0.01</v>
      </c>
      <c r="O87" s="212">
        <v>0.31</v>
      </c>
      <c r="P87" s="213">
        <v>1.75</v>
      </c>
      <c r="Q87" s="213">
        <v>2.75</v>
      </c>
      <c r="R87" s="213">
        <v>2.75</v>
      </c>
      <c r="S87" s="213">
        <v>0.02</v>
      </c>
      <c r="T87" s="213">
        <v>0.94</v>
      </c>
      <c r="U87" s="213">
        <v>2.8</v>
      </c>
      <c r="V87" s="213">
        <v>2.8</v>
      </c>
      <c r="W87" s="213">
        <v>5.3</v>
      </c>
      <c r="X87" s="213">
        <v>0.13</v>
      </c>
      <c r="Y87" s="213">
        <v>4.12</v>
      </c>
      <c r="Z87" s="213">
        <v>6</v>
      </c>
      <c r="AA87" s="213">
        <v>6</v>
      </c>
      <c r="AB87" s="213">
        <v>6</v>
      </c>
      <c r="AC87" s="214">
        <v>42</v>
      </c>
      <c r="AD87" s="214">
        <v>7</v>
      </c>
      <c r="AE87" s="214">
        <v>294</v>
      </c>
      <c r="AF87" s="213">
        <v>58.89</v>
      </c>
      <c r="AG87" s="213">
        <v>1430.18</v>
      </c>
      <c r="AH87" s="213">
        <v>48</v>
      </c>
      <c r="AI87" s="213">
        <v>40</v>
      </c>
      <c r="AJ87" s="213">
        <v>53</v>
      </c>
    </row>
    <row r="88" spans="1:37" s="219" customFormat="1" ht="25.5" customHeight="1" x14ac:dyDescent="0.25">
      <c r="A88" s="218" t="s">
        <v>1550</v>
      </c>
      <c r="B88" s="215"/>
      <c r="C88" s="209" t="s">
        <v>92</v>
      </c>
      <c r="D88" s="209"/>
      <c r="E88" s="209" t="s">
        <v>1551</v>
      </c>
      <c r="F88" s="210">
        <v>811847035267</v>
      </c>
      <c r="G88" s="210">
        <v>20811847035261</v>
      </c>
      <c r="H88" s="211">
        <v>7.15</v>
      </c>
      <c r="I88" s="211">
        <v>21.45</v>
      </c>
      <c r="J88" s="211">
        <v>85.8</v>
      </c>
      <c r="K88" s="181">
        <v>4</v>
      </c>
      <c r="L88" s="181">
        <v>3</v>
      </c>
      <c r="M88" s="181">
        <v>12</v>
      </c>
      <c r="N88" s="212">
        <v>0.01</v>
      </c>
      <c r="O88" s="212">
        <v>0.31</v>
      </c>
      <c r="P88" s="213">
        <v>1.75</v>
      </c>
      <c r="Q88" s="213">
        <v>2.75</v>
      </c>
      <c r="R88" s="213">
        <v>2.75</v>
      </c>
      <c r="S88" s="213">
        <v>0.02</v>
      </c>
      <c r="T88" s="213">
        <v>0.94</v>
      </c>
      <c r="U88" s="213">
        <v>2.8</v>
      </c>
      <c r="V88" s="213">
        <v>2.8</v>
      </c>
      <c r="W88" s="213">
        <v>5.3</v>
      </c>
      <c r="X88" s="213">
        <v>0.13</v>
      </c>
      <c r="Y88" s="213">
        <v>4.12</v>
      </c>
      <c r="Z88" s="213">
        <v>6</v>
      </c>
      <c r="AA88" s="213">
        <v>6</v>
      </c>
      <c r="AB88" s="213">
        <v>6</v>
      </c>
      <c r="AC88" s="214">
        <v>42</v>
      </c>
      <c r="AD88" s="214">
        <v>7</v>
      </c>
      <c r="AE88" s="214">
        <v>294</v>
      </c>
      <c r="AF88" s="213">
        <v>58.89</v>
      </c>
      <c r="AG88" s="213">
        <v>1430.18</v>
      </c>
      <c r="AH88" s="213">
        <v>48</v>
      </c>
      <c r="AI88" s="213">
        <v>40</v>
      </c>
      <c r="AJ88" s="213">
        <v>53</v>
      </c>
    </row>
    <row r="89" spans="1:37" s="219" customFormat="1" ht="25.5" customHeight="1" x14ac:dyDescent="0.25">
      <c r="A89" s="218" t="s">
        <v>1552</v>
      </c>
      <c r="B89" s="215"/>
      <c r="C89" s="209" t="s">
        <v>92</v>
      </c>
      <c r="D89" s="209"/>
      <c r="E89" s="209" t="s">
        <v>1553</v>
      </c>
      <c r="F89" s="210">
        <v>853382004926</v>
      </c>
      <c r="G89" s="210">
        <v>20853382004920</v>
      </c>
      <c r="H89" s="211">
        <v>7.15</v>
      </c>
      <c r="I89" s="211">
        <v>21.45</v>
      </c>
      <c r="J89" s="211">
        <v>85.8</v>
      </c>
      <c r="K89" s="181">
        <v>4</v>
      </c>
      <c r="L89" s="181">
        <v>3</v>
      </c>
      <c r="M89" s="181">
        <v>12</v>
      </c>
      <c r="N89" s="212">
        <v>0.01</v>
      </c>
      <c r="O89" s="212">
        <v>0.35</v>
      </c>
      <c r="P89" s="213">
        <v>2.7</v>
      </c>
      <c r="Q89" s="213">
        <v>2.7</v>
      </c>
      <c r="R89" s="213">
        <v>1.8</v>
      </c>
      <c r="S89" s="213">
        <v>0.02</v>
      </c>
      <c r="T89" s="213">
        <v>0.99</v>
      </c>
      <c r="U89" s="213">
        <v>2.8</v>
      </c>
      <c r="V89" s="213">
        <v>2.8</v>
      </c>
      <c r="W89" s="213">
        <v>5.3</v>
      </c>
      <c r="X89" s="213">
        <v>0.16</v>
      </c>
      <c r="Y89" s="213">
        <v>4.3499999999999996</v>
      </c>
      <c r="Z89" s="213">
        <v>6.5</v>
      </c>
      <c r="AA89" s="213">
        <v>6.4</v>
      </c>
      <c r="AB89" s="213">
        <v>6.6</v>
      </c>
      <c r="AC89" s="214">
        <v>42</v>
      </c>
      <c r="AD89" s="214">
        <v>8</v>
      </c>
      <c r="AE89" s="214">
        <v>336</v>
      </c>
      <c r="AF89" s="213">
        <v>59.72</v>
      </c>
      <c r="AG89" s="213">
        <v>1511.55</v>
      </c>
      <c r="AH89" s="213">
        <v>40</v>
      </c>
      <c r="AI89" s="213">
        <v>48</v>
      </c>
      <c r="AJ89" s="213">
        <v>53.75</v>
      </c>
    </row>
    <row r="90" spans="1:37" ht="18" customHeight="1" x14ac:dyDescent="0.25">
      <c r="A90" s="264" t="s">
        <v>1554</v>
      </c>
      <c r="B90" s="193"/>
      <c r="C90" s="193"/>
      <c r="D90" s="193"/>
      <c r="E90" s="193"/>
      <c r="F90" s="193"/>
      <c r="G90" s="265"/>
      <c r="H90" s="265"/>
      <c r="I90" s="193"/>
      <c r="J90" s="193"/>
      <c r="K90" s="193"/>
      <c r="L90" s="193"/>
      <c r="M90" s="193"/>
      <c r="N90" s="193"/>
      <c r="O90" s="193"/>
      <c r="P90" s="193"/>
      <c r="Q90" s="193"/>
      <c r="R90" s="193"/>
      <c r="S90" s="193"/>
      <c r="T90" s="193"/>
      <c r="U90" s="193"/>
      <c r="V90" s="193"/>
      <c r="W90" s="193"/>
      <c r="X90" s="193"/>
      <c r="Y90" s="193"/>
      <c r="Z90" s="193"/>
      <c r="AA90" s="193"/>
      <c r="AB90" s="193"/>
      <c r="AC90" s="193"/>
      <c r="AD90" s="193"/>
      <c r="AE90" s="193"/>
      <c r="AF90" s="193"/>
      <c r="AG90" s="193"/>
      <c r="AH90" s="193"/>
      <c r="AI90" s="193"/>
      <c r="AJ90" s="193"/>
    </row>
    <row r="91" spans="1:37" s="179" customFormat="1" ht="25.5" customHeight="1" x14ac:dyDescent="0.25">
      <c r="A91" s="216" t="s">
        <v>1555</v>
      </c>
      <c r="B91" s="215"/>
      <c r="C91" s="177" t="s">
        <v>92</v>
      </c>
      <c r="D91" s="177"/>
      <c r="E91" s="177" t="s">
        <v>1556</v>
      </c>
      <c r="F91" s="176">
        <v>811847030514</v>
      </c>
      <c r="G91" s="176">
        <v>20811847030518</v>
      </c>
      <c r="H91" s="211">
        <v>5.8</v>
      </c>
      <c r="I91" s="211">
        <v>17.399999999999999</v>
      </c>
      <c r="J91" s="211">
        <v>69.599999999999994</v>
      </c>
      <c r="K91" s="181">
        <v>4</v>
      </c>
      <c r="L91" s="181">
        <v>3</v>
      </c>
      <c r="M91" s="181">
        <v>12</v>
      </c>
      <c r="N91" s="212">
        <v>0.2</v>
      </c>
      <c r="O91" s="212">
        <v>1.2</v>
      </c>
      <c r="P91" s="213">
        <v>1.7</v>
      </c>
      <c r="Q91" s="213">
        <v>3</v>
      </c>
      <c r="R91" s="213">
        <v>5.8</v>
      </c>
      <c r="S91" s="213">
        <v>0.06</v>
      </c>
      <c r="T91" s="213">
        <v>3.6</v>
      </c>
      <c r="U91" s="213">
        <v>5.0999999999999996</v>
      </c>
      <c r="V91" s="213">
        <v>3</v>
      </c>
      <c r="W91" s="213">
        <v>8</v>
      </c>
      <c r="X91" s="213">
        <v>0.41</v>
      </c>
      <c r="Y91" s="213">
        <v>15.13</v>
      </c>
      <c r="Z91" s="213">
        <v>11.5</v>
      </c>
      <c r="AA91" s="213">
        <v>6.8</v>
      </c>
      <c r="AB91" s="213">
        <v>8.9</v>
      </c>
      <c r="AC91" s="214">
        <v>21</v>
      </c>
      <c r="AD91" s="214">
        <v>5</v>
      </c>
      <c r="AE91" s="214">
        <v>105</v>
      </c>
      <c r="AF91" s="213">
        <v>56.39</v>
      </c>
      <c r="AG91" s="213">
        <v>1636.02</v>
      </c>
      <c r="AH91" s="213">
        <v>48</v>
      </c>
      <c r="AI91" s="213">
        <v>40</v>
      </c>
      <c r="AJ91" s="213">
        <v>48.25</v>
      </c>
    </row>
    <row r="92" spans="1:37" s="175" customFormat="1" ht="25.5" customHeight="1" x14ac:dyDescent="0.25">
      <c r="A92" s="386" t="s">
        <v>1557</v>
      </c>
      <c r="B92" s="387">
        <v>45658</v>
      </c>
      <c r="C92" s="379" t="s">
        <v>92</v>
      </c>
      <c r="D92" s="379"/>
      <c r="E92" s="379" t="s">
        <v>1558</v>
      </c>
      <c r="F92" s="378">
        <v>811847032624</v>
      </c>
      <c r="G92" s="378">
        <v>20811847032628</v>
      </c>
      <c r="H92" s="381">
        <v>5.8</v>
      </c>
      <c r="I92" s="381">
        <v>17.399999999999999</v>
      </c>
      <c r="J92" s="381">
        <v>69.599999999999994</v>
      </c>
      <c r="K92" s="380">
        <v>4</v>
      </c>
      <c r="L92" s="380">
        <v>3</v>
      </c>
      <c r="M92" s="380">
        <v>12</v>
      </c>
      <c r="N92" s="382">
        <v>0.02</v>
      </c>
      <c r="O92" s="382">
        <v>1.2</v>
      </c>
      <c r="P92" s="383">
        <v>1.7</v>
      </c>
      <c r="Q92" s="383">
        <v>2.8</v>
      </c>
      <c r="R92" s="383">
        <v>7.6</v>
      </c>
      <c r="S92" s="383">
        <v>7.0000000000000007E-2</v>
      </c>
      <c r="T92" s="383">
        <v>3.75</v>
      </c>
      <c r="U92" s="383">
        <v>5.0999999999999996</v>
      </c>
      <c r="V92" s="383">
        <v>3</v>
      </c>
      <c r="W92" s="383">
        <v>8</v>
      </c>
      <c r="X92" s="383">
        <v>0.42</v>
      </c>
      <c r="Y92" s="383">
        <v>15.05</v>
      </c>
      <c r="Z92" s="383">
        <v>13.25</v>
      </c>
      <c r="AA92" s="383">
        <v>6.25</v>
      </c>
      <c r="AB92" s="383">
        <v>8.8000000000000007</v>
      </c>
      <c r="AC92" s="384">
        <v>21</v>
      </c>
      <c r="AD92" s="384">
        <v>5</v>
      </c>
      <c r="AE92" s="384">
        <v>105</v>
      </c>
      <c r="AF92" s="383">
        <v>57.11</v>
      </c>
      <c r="AG92" s="383">
        <v>1630.4</v>
      </c>
      <c r="AH92" s="383">
        <v>40</v>
      </c>
      <c r="AI92" s="383">
        <v>48</v>
      </c>
      <c r="AJ92" s="383">
        <v>51.4</v>
      </c>
    </row>
    <row r="93" spans="1:37" s="179" customFormat="1" ht="25.5" customHeight="1" x14ac:dyDescent="0.25">
      <c r="A93" s="216" t="s">
        <v>1559</v>
      </c>
      <c r="B93" s="215"/>
      <c r="C93" s="177" t="s">
        <v>92</v>
      </c>
      <c r="D93" s="177"/>
      <c r="E93" s="177" t="s">
        <v>1560</v>
      </c>
      <c r="F93" s="176">
        <v>811847032631</v>
      </c>
      <c r="G93" s="176">
        <v>20811847032635</v>
      </c>
      <c r="H93" s="211">
        <v>5.8</v>
      </c>
      <c r="I93" s="211">
        <v>17.399999999999999</v>
      </c>
      <c r="J93" s="211">
        <v>69.599999999999994</v>
      </c>
      <c r="K93" s="181">
        <v>4</v>
      </c>
      <c r="L93" s="181">
        <v>3</v>
      </c>
      <c r="M93" s="181">
        <v>12</v>
      </c>
      <c r="N93" s="212">
        <v>0.2</v>
      </c>
      <c r="O93" s="212">
        <v>1.2</v>
      </c>
      <c r="P93" s="213">
        <v>1.7</v>
      </c>
      <c r="Q93" s="213">
        <v>3</v>
      </c>
      <c r="R93" s="213">
        <v>5.8</v>
      </c>
      <c r="S93" s="213">
        <v>0.06</v>
      </c>
      <c r="T93" s="213">
        <v>3.6</v>
      </c>
      <c r="U93" s="213">
        <v>5.0999999999999996</v>
      </c>
      <c r="V93" s="213">
        <v>3</v>
      </c>
      <c r="W93" s="213">
        <v>8</v>
      </c>
      <c r="X93" s="213">
        <v>0.41</v>
      </c>
      <c r="Y93" s="213">
        <v>15.13</v>
      </c>
      <c r="Z93" s="213">
        <v>11.5</v>
      </c>
      <c r="AA93" s="213">
        <v>6.8</v>
      </c>
      <c r="AB93" s="213">
        <v>8.9</v>
      </c>
      <c r="AC93" s="214">
        <v>21</v>
      </c>
      <c r="AD93" s="214">
        <v>5</v>
      </c>
      <c r="AE93" s="214">
        <v>105</v>
      </c>
      <c r="AF93" s="213">
        <v>56.39</v>
      </c>
      <c r="AG93" s="213">
        <v>1636.02</v>
      </c>
      <c r="AH93" s="213">
        <v>48</v>
      </c>
      <c r="AI93" s="213">
        <v>40</v>
      </c>
      <c r="AJ93" s="213">
        <v>48.25</v>
      </c>
    </row>
    <row r="94" spans="1:37" s="184" customFormat="1" ht="25.5" customHeight="1" x14ac:dyDescent="0.25">
      <c r="A94" s="183" t="s">
        <v>1561</v>
      </c>
      <c r="B94" s="215"/>
      <c r="C94" s="182" t="s">
        <v>92</v>
      </c>
      <c r="D94" s="399"/>
      <c r="E94" s="275" t="s">
        <v>1562</v>
      </c>
      <c r="F94" s="276">
        <v>811847036745</v>
      </c>
      <c r="G94" s="276">
        <v>20811847036749</v>
      </c>
      <c r="H94" s="211">
        <v>5.8</v>
      </c>
      <c r="I94" s="211">
        <v>17.399999999999999</v>
      </c>
      <c r="J94" s="211">
        <v>69.599999999999994</v>
      </c>
      <c r="K94" s="181">
        <v>4</v>
      </c>
      <c r="L94" s="181">
        <v>3</v>
      </c>
      <c r="M94" s="181">
        <v>12</v>
      </c>
      <c r="N94" s="212">
        <v>0.2</v>
      </c>
      <c r="O94" s="212">
        <v>1.2</v>
      </c>
      <c r="P94" s="213">
        <v>1.7</v>
      </c>
      <c r="Q94" s="213">
        <v>3</v>
      </c>
      <c r="R94" s="213">
        <v>5.8</v>
      </c>
      <c r="S94" s="213">
        <v>0.06</v>
      </c>
      <c r="T94" s="213">
        <v>3.6</v>
      </c>
      <c r="U94" s="213">
        <v>5.0999999999999996</v>
      </c>
      <c r="V94" s="213">
        <v>3</v>
      </c>
      <c r="W94" s="213">
        <v>8</v>
      </c>
      <c r="X94" s="213">
        <v>0.41</v>
      </c>
      <c r="Y94" s="213">
        <v>15.13</v>
      </c>
      <c r="Z94" s="213">
        <v>11.5</v>
      </c>
      <c r="AA94" s="213">
        <v>6.8</v>
      </c>
      <c r="AB94" s="213">
        <v>8.9</v>
      </c>
      <c r="AC94" s="214">
        <v>21</v>
      </c>
      <c r="AD94" s="214">
        <v>5</v>
      </c>
      <c r="AE94" s="214">
        <v>105</v>
      </c>
      <c r="AF94" s="213">
        <v>56.39</v>
      </c>
      <c r="AG94" s="213">
        <v>1636.02</v>
      </c>
      <c r="AH94" s="213">
        <v>48</v>
      </c>
      <c r="AI94" s="213">
        <v>40</v>
      </c>
      <c r="AJ94" s="213">
        <v>48.25</v>
      </c>
    </row>
    <row r="95" spans="1:37" s="345" customFormat="1" ht="25.5" customHeight="1" x14ac:dyDescent="0.2">
      <c r="A95" s="338" t="s">
        <v>1563</v>
      </c>
      <c r="B95" s="339">
        <v>45658</v>
      </c>
      <c r="C95" s="340"/>
      <c r="D95" s="340">
        <v>1804944</v>
      </c>
      <c r="E95" s="338" t="s">
        <v>1564</v>
      </c>
      <c r="F95" s="341">
        <v>811847038558</v>
      </c>
      <c r="G95" s="341">
        <v>20811847038552</v>
      </c>
      <c r="H95" s="342">
        <v>5.8</v>
      </c>
      <c r="I95" s="342">
        <v>17.399999999999999</v>
      </c>
      <c r="J95" s="342">
        <v>69.599999999999994</v>
      </c>
      <c r="K95" s="342">
        <v>69.599999999999994</v>
      </c>
      <c r="L95" s="342">
        <v>69.599999999999994</v>
      </c>
      <c r="M95" s="342">
        <v>69.599999999999994</v>
      </c>
      <c r="N95" s="342">
        <v>69.599999999999994</v>
      </c>
      <c r="O95" s="342">
        <v>69.599999999999994</v>
      </c>
      <c r="P95" s="342">
        <v>69.599999999999994</v>
      </c>
      <c r="Q95" s="342">
        <v>69.599999999999994</v>
      </c>
      <c r="R95" s="342">
        <v>69.599999999999994</v>
      </c>
      <c r="S95" s="342">
        <v>69.599999999999994</v>
      </c>
      <c r="T95" s="342">
        <v>69.599999999999994</v>
      </c>
      <c r="U95" s="342">
        <v>69.599999999999994</v>
      </c>
      <c r="V95" s="342">
        <v>69.599999999999994</v>
      </c>
      <c r="W95" s="342">
        <v>69.599999999999994</v>
      </c>
      <c r="X95" s="342">
        <v>69.599999999999994</v>
      </c>
      <c r="Y95" s="342">
        <v>69.599999999999994</v>
      </c>
      <c r="Z95" s="342">
        <v>69.599999999999994</v>
      </c>
      <c r="AA95" s="342">
        <v>69.599999999999994</v>
      </c>
      <c r="AB95" s="342">
        <v>69.599999999999994</v>
      </c>
      <c r="AC95" s="342">
        <v>69.599999999999994</v>
      </c>
      <c r="AD95" s="342">
        <v>69.599999999999994</v>
      </c>
      <c r="AE95" s="342">
        <v>69.599999999999994</v>
      </c>
      <c r="AF95" s="342">
        <v>69.599999999999994</v>
      </c>
      <c r="AG95" s="342">
        <v>69.599999999999994</v>
      </c>
      <c r="AH95" s="342">
        <v>69.599999999999994</v>
      </c>
      <c r="AI95" s="342">
        <v>69.599999999999994</v>
      </c>
      <c r="AJ95" s="342">
        <v>69.599999999999994</v>
      </c>
      <c r="AK95" s="344"/>
    </row>
    <row r="96" spans="1:37" ht="18" customHeight="1" x14ac:dyDescent="0.25">
      <c r="A96" s="264" t="s">
        <v>1565</v>
      </c>
      <c r="B96" s="193"/>
      <c r="C96" s="193"/>
      <c r="D96" s="193"/>
      <c r="E96" s="193"/>
      <c r="F96" s="193"/>
      <c r="G96" s="265"/>
      <c r="H96" s="265"/>
      <c r="I96" s="193"/>
      <c r="J96" s="193"/>
      <c r="K96" s="193"/>
      <c r="L96" s="193"/>
      <c r="M96" s="193"/>
      <c r="N96" s="193"/>
      <c r="O96" s="193"/>
      <c r="P96" s="193"/>
      <c r="Q96" s="193"/>
      <c r="R96" s="193"/>
      <c r="S96" s="193"/>
      <c r="T96" s="193"/>
      <c r="U96" s="193"/>
      <c r="V96" s="193"/>
      <c r="W96" s="193"/>
      <c r="X96" s="193"/>
      <c r="Y96" s="193"/>
      <c r="Z96" s="193"/>
      <c r="AA96" s="193"/>
      <c r="AB96" s="193"/>
      <c r="AC96" s="193"/>
      <c r="AD96" s="193"/>
      <c r="AE96" s="193"/>
      <c r="AF96" s="193"/>
      <c r="AG96" s="193"/>
      <c r="AH96" s="193"/>
      <c r="AI96" s="193"/>
      <c r="AJ96" s="193"/>
    </row>
    <row r="97" spans="1:36" s="184" customFormat="1" ht="25.5" customHeight="1" x14ac:dyDescent="0.25">
      <c r="A97" s="199" t="s">
        <v>1566</v>
      </c>
      <c r="B97" s="215"/>
      <c r="C97" s="182" t="s">
        <v>92</v>
      </c>
      <c r="D97" s="182"/>
      <c r="E97" s="182" t="s">
        <v>1567</v>
      </c>
      <c r="F97" s="180">
        <v>853382004025</v>
      </c>
      <c r="G97" s="180">
        <v>40853382004023</v>
      </c>
      <c r="H97" s="211">
        <v>5.75</v>
      </c>
      <c r="I97" s="211">
        <v>17.25</v>
      </c>
      <c r="J97" s="211">
        <v>69</v>
      </c>
      <c r="K97" s="181">
        <v>4</v>
      </c>
      <c r="L97" s="181">
        <v>3</v>
      </c>
      <c r="M97" s="181">
        <v>12</v>
      </c>
      <c r="N97" s="212">
        <v>0.02</v>
      </c>
      <c r="O97" s="212">
        <v>0.4</v>
      </c>
      <c r="P97" s="213">
        <v>1.7</v>
      </c>
      <c r="Q97" s="213">
        <v>2.4</v>
      </c>
      <c r="R97" s="213">
        <v>7.3</v>
      </c>
      <c r="S97" s="213">
        <v>0.05</v>
      </c>
      <c r="T97" s="213">
        <v>1.2</v>
      </c>
      <c r="U97" s="213">
        <v>3</v>
      </c>
      <c r="V97" s="213">
        <v>4.25</v>
      </c>
      <c r="W97" s="213">
        <v>7.3</v>
      </c>
      <c r="X97" s="213">
        <v>0.28000000000000003</v>
      </c>
      <c r="Y97" s="213">
        <v>5.15</v>
      </c>
      <c r="Z97" s="213">
        <v>7.9</v>
      </c>
      <c r="AA97" s="213">
        <v>6.9</v>
      </c>
      <c r="AB97" s="213">
        <v>9</v>
      </c>
      <c r="AC97" s="214">
        <v>36</v>
      </c>
      <c r="AD97" s="214">
        <v>5</v>
      </c>
      <c r="AE97" s="214">
        <v>180</v>
      </c>
      <c r="AF97" s="213">
        <v>52.22</v>
      </c>
      <c r="AG97" s="213">
        <v>977.04499999999996</v>
      </c>
      <c r="AH97" s="213">
        <v>36</v>
      </c>
      <c r="AI97" s="213">
        <v>40</v>
      </c>
      <c r="AJ97" s="213">
        <v>47</v>
      </c>
    </row>
    <row r="98" spans="1:36" s="432" customFormat="1" ht="25.5" customHeight="1" x14ac:dyDescent="0.25">
      <c r="A98" s="199" t="s">
        <v>1568</v>
      </c>
      <c r="B98" s="215"/>
      <c r="C98" s="182" t="s">
        <v>92</v>
      </c>
      <c r="D98" s="182"/>
      <c r="E98" s="182" t="s">
        <v>1567</v>
      </c>
      <c r="F98" s="180">
        <v>853382004025</v>
      </c>
      <c r="G98" s="180">
        <v>30853382004026</v>
      </c>
      <c r="H98" s="211">
        <v>5.75</v>
      </c>
      <c r="I98" s="211">
        <v>17.25</v>
      </c>
      <c r="J98" s="211">
        <v>207</v>
      </c>
      <c r="K98" s="181">
        <v>12</v>
      </c>
      <c r="L98" s="181">
        <v>3</v>
      </c>
      <c r="M98" s="181">
        <v>36</v>
      </c>
      <c r="N98" s="212">
        <v>0.01</v>
      </c>
      <c r="O98" s="212">
        <v>0.4</v>
      </c>
      <c r="P98" s="213">
        <v>1.7</v>
      </c>
      <c r="Q98" s="213">
        <v>2.4</v>
      </c>
      <c r="R98" s="213">
        <v>7.3</v>
      </c>
      <c r="S98" s="213">
        <v>0.05</v>
      </c>
      <c r="T98" s="213">
        <v>1.2</v>
      </c>
      <c r="U98" s="213">
        <v>3</v>
      </c>
      <c r="V98" s="213">
        <v>4.25</v>
      </c>
      <c r="W98" s="213">
        <v>7.3</v>
      </c>
      <c r="X98" s="213">
        <v>0.28000000000000003</v>
      </c>
      <c r="Y98" s="213">
        <v>15.9</v>
      </c>
      <c r="Z98" s="213">
        <v>16.100000000000001</v>
      </c>
      <c r="AA98" s="213">
        <v>8.1999999999999993</v>
      </c>
      <c r="AB98" s="213">
        <v>7.1</v>
      </c>
      <c r="AC98" s="214">
        <v>53.61</v>
      </c>
      <c r="AD98" s="214">
        <v>845</v>
      </c>
      <c r="AE98" s="214">
        <v>40</v>
      </c>
      <c r="AF98" s="213">
        <v>48</v>
      </c>
      <c r="AG98" s="213">
        <v>48.25</v>
      </c>
      <c r="AH98" s="213">
        <v>10</v>
      </c>
      <c r="AI98" s="213">
        <v>5</v>
      </c>
      <c r="AJ98" s="213">
        <v>50</v>
      </c>
    </row>
    <row r="99" spans="1:36" s="184" customFormat="1" ht="25.5" customHeight="1" x14ac:dyDescent="0.25">
      <c r="A99" s="199" t="s">
        <v>1569</v>
      </c>
      <c r="B99" s="215"/>
      <c r="C99" s="182" t="s">
        <v>92</v>
      </c>
      <c r="D99" s="182"/>
      <c r="E99" s="182" t="s">
        <v>1570</v>
      </c>
      <c r="F99" s="180">
        <v>811847030958</v>
      </c>
      <c r="G99" s="180">
        <v>20811847030952</v>
      </c>
      <c r="H99" s="211">
        <v>5.75</v>
      </c>
      <c r="I99" s="211">
        <v>17.25</v>
      </c>
      <c r="J99" s="211">
        <v>69</v>
      </c>
      <c r="K99" s="181">
        <v>4</v>
      </c>
      <c r="L99" s="181">
        <v>3</v>
      </c>
      <c r="M99" s="181">
        <v>12</v>
      </c>
      <c r="N99" s="212">
        <v>0.02</v>
      </c>
      <c r="O99" s="212">
        <v>0.4</v>
      </c>
      <c r="P99" s="213">
        <v>1.7</v>
      </c>
      <c r="Q99" s="213">
        <v>2.4</v>
      </c>
      <c r="R99" s="213">
        <v>7.3</v>
      </c>
      <c r="S99" s="213">
        <v>0.05</v>
      </c>
      <c r="T99" s="213">
        <v>1.2</v>
      </c>
      <c r="U99" s="213">
        <v>3</v>
      </c>
      <c r="V99" s="213">
        <v>4.25</v>
      </c>
      <c r="W99" s="213">
        <v>7.3</v>
      </c>
      <c r="X99" s="213">
        <v>0.28000000000000003</v>
      </c>
      <c r="Y99" s="213">
        <v>5.15</v>
      </c>
      <c r="Z99" s="213">
        <v>7.9</v>
      </c>
      <c r="AA99" s="213">
        <v>6.9</v>
      </c>
      <c r="AB99" s="213">
        <v>9</v>
      </c>
      <c r="AC99" s="214">
        <v>36</v>
      </c>
      <c r="AD99" s="214">
        <v>5</v>
      </c>
      <c r="AE99" s="214">
        <v>180</v>
      </c>
      <c r="AF99" s="213">
        <v>52.22</v>
      </c>
      <c r="AG99" s="213">
        <v>977.04499999999996</v>
      </c>
      <c r="AH99" s="213">
        <v>36</v>
      </c>
      <c r="AI99" s="213">
        <v>40</v>
      </c>
      <c r="AJ99" s="213">
        <v>47</v>
      </c>
    </row>
    <row r="100" spans="1:36" s="184" customFormat="1" ht="25.5" customHeight="1" x14ac:dyDescent="0.25">
      <c r="A100" s="199" t="s">
        <v>1571</v>
      </c>
      <c r="B100" s="215"/>
      <c r="C100" s="182" t="s">
        <v>92</v>
      </c>
      <c r="D100" s="182"/>
      <c r="E100" s="182" t="s">
        <v>1572</v>
      </c>
      <c r="F100" s="180">
        <v>853382004209</v>
      </c>
      <c r="G100" s="180">
        <v>20853382004203</v>
      </c>
      <c r="H100" s="211">
        <v>5.75</v>
      </c>
      <c r="I100" s="211">
        <v>17.25</v>
      </c>
      <c r="J100" s="211">
        <v>69</v>
      </c>
      <c r="K100" s="181">
        <v>4</v>
      </c>
      <c r="L100" s="181">
        <v>3</v>
      </c>
      <c r="M100" s="181">
        <v>12</v>
      </c>
      <c r="N100" s="212">
        <v>0.02</v>
      </c>
      <c r="O100" s="212">
        <v>0.4</v>
      </c>
      <c r="P100" s="213">
        <v>1.7</v>
      </c>
      <c r="Q100" s="213">
        <v>2.4</v>
      </c>
      <c r="R100" s="213">
        <v>7.3</v>
      </c>
      <c r="S100" s="213">
        <v>0.05</v>
      </c>
      <c r="T100" s="213">
        <v>1.2</v>
      </c>
      <c r="U100" s="213">
        <v>3</v>
      </c>
      <c r="V100" s="213">
        <v>4.25</v>
      </c>
      <c r="W100" s="213">
        <v>7.3</v>
      </c>
      <c r="X100" s="213">
        <v>0.28000000000000003</v>
      </c>
      <c r="Y100" s="213">
        <v>5.15</v>
      </c>
      <c r="Z100" s="213">
        <v>7.9</v>
      </c>
      <c r="AA100" s="213">
        <v>6.9</v>
      </c>
      <c r="AB100" s="213">
        <v>9</v>
      </c>
      <c r="AC100" s="214">
        <v>36</v>
      </c>
      <c r="AD100" s="214">
        <v>5</v>
      </c>
      <c r="AE100" s="214">
        <v>180</v>
      </c>
      <c r="AF100" s="213">
        <v>52.22</v>
      </c>
      <c r="AG100" s="213">
        <v>977.04499999999996</v>
      </c>
      <c r="AH100" s="213">
        <v>36</v>
      </c>
      <c r="AI100" s="213">
        <v>40</v>
      </c>
      <c r="AJ100" s="213">
        <v>47</v>
      </c>
    </row>
    <row r="101" spans="1:36" s="184" customFormat="1" ht="25.5" customHeight="1" x14ac:dyDescent="0.25">
      <c r="A101" s="199" t="s">
        <v>1573</v>
      </c>
      <c r="B101" s="215"/>
      <c r="C101" s="182" t="s">
        <v>92</v>
      </c>
      <c r="D101" s="182"/>
      <c r="E101" s="182" t="s">
        <v>1574</v>
      </c>
      <c r="F101" s="180">
        <v>811847035441</v>
      </c>
      <c r="G101" s="180">
        <v>20811847035445</v>
      </c>
      <c r="H101" s="211">
        <v>5.75</v>
      </c>
      <c r="I101" s="211">
        <v>17.25</v>
      </c>
      <c r="J101" s="211">
        <v>69</v>
      </c>
      <c r="K101" s="181">
        <v>4</v>
      </c>
      <c r="L101" s="181">
        <v>3</v>
      </c>
      <c r="M101" s="181">
        <v>12</v>
      </c>
      <c r="N101" s="212">
        <v>0.02</v>
      </c>
      <c r="O101" s="212">
        <v>0.4</v>
      </c>
      <c r="P101" s="213">
        <v>1.7</v>
      </c>
      <c r="Q101" s="213">
        <v>2.4</v>
      </c>
      <c r="R101" s="213">
        <v>7.3</v>
      </c>
      <c r="S101" s="213">
        <v>0.05</v>
      </c>
      <c r="T101" s="213">
        <v>1.2</v>
      </c>
      <c r="U101" s="213">
        <v>3</v>
      </c>
      <c r="V101" s="213">
        <v>4.25</v>
      </c>
      <c r="W101" s="213">
        <v>7.3</v>
      </c>
      <c r="X101" s="213">
        <v>0.28000000000000003</v>
      </c>
      <c r="Y101" s="213">
        <v>5.15</v>
      </c>
      <c r="Z101" s="213">
        <v>7.9</v>
      </c>
      <c r="AA101" s="213">
        <v>6.9</v>
      </c>
      <c r="AB101" s="213">
        <v>9</v>
      </c>
      <c r="AC101" s="214">
        <v>36</v>
      </c>
      <c r="AD101" s="214">
        <v>5</v>
      </c>
      <c r="AE101" s="214">
        <v>180</v>
      </c>
      <c r="AF101" s="213">
        <v>52.22</v>
      </c>
      <c r="AG101" s="213">
        <v>977.04499999999996</v>
      </c>
      <c r="AH101" s="213">
        <v>36</v>
      </c>
      <c r="AI101" s="213">
        <v>40</v>
      </c>
      <c r="AJ101" s="213">
        <v>47</v>
      </c>
    </row>
    <row r="102" spans="1:36" s="184" customFormat="1" ht="25.5" customHeight="1" x14ac:dyDescent="0.25">
      <c r="A102" s="199" t="s">
        <v>1575</v>
      </c>
      <c r="B102" s="215"/>
      <c r="C102" s="182" t="s">
        <v>92</v>
      </c>
      <c r="D102" s="182"/>
      <c r="E102" s="182" t="s">
        <v>1576</v>
      </c>
      <c r="F102" s="180">
        <v>811847037704</v>
      </c>
      <c r="G102" s="180">
        <v>20811847037708</v>
      </c>
      <c r="H102" s="211">
        <v>5.75</v>
      </c>
      <c r="I102" s="211">
        <v>17.25</v>
      </c>
      <c r="J102" s="211">
        <v>69</v>
      </c>
      <c r="K102" s="181">
        <v>4</v>
      </c>
      <c r="L102" s="181">
        <v>3</v>
      </c>
      <c r="M102" s="181">
        <v>12</v>
      </c>
      <c r="N102" s="212">
        <v>1.7000000000000001E-2</v>
      </c>
      <c r="O102" s="212">
        <v>0.4</v>
      </c>
      <c r="P102" s="213">
        <v>1.7</v>
      </c>
      <c r="Q102" s="213">
        <v>2.4</v>
      </c>
      <c r="R102" s="213">
        <v>7.3</v>
      </c>
      <c r="S102" s="213">
        <v>0.05</v>
      </c>
      <c r="T102" s="213">
        <v>1.2</v>
      </c>
      <c r="U102" s="213">
        <v>3</v>
      </c>
      <c r="V102" s="213">
        <v>4.25</v>
      </c>
      <c r="W102" s="213">
        <v>7.3</v>
      </c>
      <c r="X102" s="213">
        <v>0.28000000000000003</v>
      </c>
      <c r="Y102" s="213">
        <v>5.15</v>
      </c>
      <c r="Z102" s="213">
        <v>7.9</v>
      </c>
      <c r="AA102" s="213">
        <v>6.9</v>
      </c>
      <c r="AB102" s="213">
        <v>9</v>
      </c>
      <c r="AC102" s="214">
        <v>36</v>
      </c>
      <c r="AD102" s="214">
        <v>5</v>
      </c>
      <c r="AE102" s="214">
        <v>180</v>
      </c>
      <c r="AF102" s="213">
        <v>52.22</v>
      </c>
      <c r="AG102" s="213">
        <v>977.04499999999996</v>
      </c>
      <c r="AH102" s="213">
        <v>36</v>
      </c>
      <c r="AI102" s="213">
        <v>40</v>
      </c>
      <c r="AJ102" s="213">
        <v>47</v>
      </c>
    </row>
    <row r="103" spans="1:36" ht="18" customHeight="1" x14ac:dyDescent="0.25">
      <c r="A103" s="264" t="s">
        <v>1577</v>
      </c>
      <c r="B103" s="193"/>
      <c r="C103" s="193"/>
      <c r="D103" s="193"/>
      <c r="E103" s="193"/>
      <c r="F103" s="193"/>
      <c r="G103" s="265"/>
      <c r="H103" s="265"/>
      <c r="I103" s="193"/>
      <c r="J103" s="193"/>
      <c r="K103" s="193"/>
      <c r="L103" s="193"/>
      <c r="M103" s="193"/>
      <c r="N103" s="193"/>
      <c r="O103" s="193"/>
      <c r="P103" s="193"/>
      <c r="Q103" s="193"/>
      <c r="R103" s="193"/>
      <c r="S103" s="193"/>
      <c r="T103" s="193"/>
      <c r="U103" s="193"/>
      <c r="V103" s="193"/>
      <c r="W103" s="193"/>
      <c r="X103" s="193"/>
      <c r="Y103" s="193"/>
      <c r="Z103" s="193"/>
      <c r="AA103" s="193"/>
      <c r="AB103" s="193"/>
      <c r="AC103" s="193"/>
      <c r="AD103" s="193"/>
      <c r="AE103" s="193"/>
      <c r="AF103" s="193"/>
      <c r="AG103" s="193"/>
      <c r="AH103" s="193"/>
      <c r="AI103" s="193"/>
      <c r="AJ103" s="193"/>
    </row>
    <row r="104" spans="1:36" s="175" customFormat="1" ht="25.5" customHeight="1" x14ac:dyDescent="0.25">
      <c r="A104" s="386" t="s">
        <v>1578</v>
      </c>
      <c r="B104" s="385">
        <v>45658</v>
      </c>
      <c r="C104" s="379" t="s">
        <v>92</v>
      </c>
      <c r="D104" s="379"/>
      <c r="E104" s="379" t="s">
        <v>1579</v>
      </c>
      <c r="F104" s="378">
        <v>811847037490</v>
      </c>
      <c r="G104" s="378">
        <v>20811847037494</v>
      </c>
      <c r="H104" s="381">
        <v>6.1</v>
      </c>
      <c r="I104" s="381">
        <v>18.299999999999997</v>
      </c>
      <c r="J104" s="381">
        <v>73.199999999999989</v>
      </c>
      <c r="K104" s="380">
        <v>4</v>
      </c>
      <c r="L104" s="380">
        <v>3</v>
      </c>
      <c r="M104" s="380">
        <v>12</v>
      </c>
      <c r="N104" s="382">
        <v>2.8000000000000001E-2</v>
      </c>
      <c r="O104" s="382">
        <v>1.1599999999999999</v>
      </c>
      <c r="P104" s="383">
        <v>2.5249999999999999</v>
      </c>
      <c r="Q104" s="383">
        <v>2.5249999999999999</v>
      </c>
      <c r="R104" s="383">
        <v>8.66</v>
      </c>
      <c r="S104" s="383">
        <v>0.1</v>
      </c>
      <c r="T104" s="383">
        <v>3.589</v>
      </c>
      <c r="U104" s="383">
        <v>7.6879999999999997</v>
      </c>
      <c r="V104" s="383">
        <v>2.6880000000000002</v>
      </c>
      <c r="W104" s="383">
        <v>8.875</v>
      </c>
      <c r="X104" s="383">
        <v>0.48799999999999999</v>
      </c>
      <c r="Y104" s="383">
        <v>14.997999999999999</v>
      </c>
      <c r="Z104" s="383">
        <v>11.9375</v>
      </c>
      <c r="AA104" s="383">
        <v>8</v>
      </c>
      <c r="AB104" s="383">
        <v>9.5</v>
      </c>
      <c r="AC104" s="384">
        <v>22</v>
      </c>
      <c r="AD104" s="384">
        <v>4</v>
      </c>
      <c r="AE104" s="384">
        <v>88</v>
      </c>
      <c r="AF104" s="383">
        <v>54.167000000000002</v>
      </c>
      <c r="AG104" s="383">
        <v>1229.7750000000001</v>
      </c>
      <c r="AH104" s="383">
        <v>48</v>
      </c>
      <c r="AI104" s="383">
        <v>40</v>
      </c>
      <c r="AJ104" s="383">
        <v>48.75</v>
      </c>
    </row>
    <row r="105" spans="1:36" s="236" customFormat="1" ht="25.5" customHeight="1" x14ac:dyDescent="0.25">
      <c r="A105" s="352" t="s">
        <v>1580</v>
      </c>
      <c r="B105" s="335">
        <v>45658</v>
      </c>
      <c r="C105" s="336" t="s">
        <v>92</v>
      </c>
      <c r="D105" s="336"/>
      <c r="E105" s="336" t="s">
        <v>1581</v>
      </c>
      <c r="F105" s="354">
        <v>811847037520</v>
      </c>
      <c r="G105" s="354">
        <v>20811847037524</v>
      </c>
      <c r="H105" s="355">
        <v>6.1</v>
      </c>
      <c r="I105" s="355">
        <v>18.299999999999997</v>
      </c>
      <c r="J105" s="355">
        <v>73.199999999999989</v>
      </c>
      <c r="K105" s="353">
        <v>4</v>
      </c>
      <c r="L105" s="353">
        <v>3</v>
      </c>
      <c r="M105" s="353">
        <v>12</v>
      </c>
      <c r="N105" s="356">
        <v>2.8000000000000001E-2</v>
      </c>
      <c r="O105" s="356">
        <v>1.1599999999999999</v>
      </c>
      <c r="P105" s="337">
        <v>2.5249999999999999</v>
      </c>
      <c r="Q105" s="337">
        <v>2.5249999999999999</v>
      </c>
      <c r="R105" s="337">
        <v>8.66</v>
      </c>
      <c r="S105" s="337">
        <v>0.1</v>
      </c>
      <c r="T105" s="337">
        <v>3.589</v>
      </c>
      <c r="U105" s="337">
        <v>7.6879999999999997</v>
      </c>
      <c r="V105" s="337">
        <v>2.6880000000000002</v>
      </c>
      <c r="W105" s="337">
        <v>8.875</v>
      </c>
      <c r="X105" s="337">
        <v>0.48799999999999999</v>
      </c>
      <c r="Y105" s="337">
        <v>14.997999999999999</v>
      </c>
      <c r="Z105" s="337">
        <v>11.9375</v>
      </c>
      <c r="AA105" s="337">
        <v>8</v>
      </c>
      <c r="AB105" s="337">
        <v>9.5</v>
      </c>
      <c r="AC105" s="357">
        <v>22</v>
      </c>
      <c r="AD105" s="357">
        <v>4</v>
      </c>
      <c r="AE105" s="357">
        <v>88</v>
      </c>
      <c r="AF105" s="337">
        <v>54.167000000000002</v>
      </c>
      <c r="AG105" s="337">
        <v>1229.7750000000001</v>
      </c>
      <c r="AH105" s="337">
        <v>48</v>
      </c>
      <c r="AI105" s="337">
        <v>40</v>
      </c>
      <c r="AJ105" s="337">
        <v>48.75</v>
      </c>
    </row>
    <row r="106" spans="1:36" s="184" customFormat="1" ht="25.5" customHeight="1" x14ac:dyDescent="0.25">
      <c r="A106" s="199" t="s">
        <v>1582</v>
      </c>
      <c r="B106" s="215"/>
      <c r="C106" s="182" t="s">
        <v>92</v>
      </c>
      <c r="D106" s="182"/>
      <c r="E106" s="182" t="s">
        <v>1583</v>
      </c>
      <c r="F106" s="180">
        <v>811847037544</v>
      </c>
      <c r="G106" s="180">
        <v>20811847037548</v>
      </c>
      <c r="H106" s="211">
        <v>6.1</v>
      </c>
      <c r="I106" s="211">
        <v>18.299999999999997</v>
      </c>
      <c r="J106" s="211">
        <v>73.199999999999989</v>
      </c>
      <c r="K106" s="181">
        <v>4</v>
      </c>
      <c r="L106" s="181">
        <v>3</v>
      </c>
      <c r="M106" s="181">
        <v>12</v>
      </c>
      <c r="N106" s="212">
        <v>2.8000000000000001E-2</v>
      </c>
      <c r="O106" s="212">
        <v>1.1599999999999999</v>
      </c>
      <c r="P106" s="213">
        <v>2.5249999999999999</v>
      </c>
      <c r="Q106" s="213">
        <v>2.5249999999999999</v>
      </c>
      <c r="R106" s="213">
        <v>8.66</v>
      </c>
      <c r="S106" s="213">
        <v>0.1</v>
      </c>
      <c r="T106" s="213">
        <v>3.589</v>
      </c>
      <c r="U106" s="213">
        <v>7.6879999999999997</v>
      </c>
      <c r="V106" s="213">
        <v>2.6880000000000002</v>
      </c>
      <c r="W106" s="213">
        <v>8.875</v>
      </c>
      <c r="X106" s="213">
        <v>0.48799999999999999</v>
      </c>
      <c r="Y106" s="213">
        <v>14.997999999999999</v>
      </c>
      <c r="Z106" s="213">
        <v>11.9375</v>
      </c>
      <c r="AA106" s="213">
        <v>8</v>
      </c>
      <c r="AB106" s="213">
        <v>9.5</v>
      </c>
      <c r="AC106" s="214">
        <v>22</v>
      </c>
      <c r="AD106" s="214">
        <v>4</v>
      </c>
      <c r="AE106" s="214">
        <v>88</v>
      </c>
      <c r="AF106" s="213">
        <v>54.167000000000002</v>
      </c>
      <c r="AG106" s="213">
        <v>1229.7750000000001</v>
      </c>
      <c r="AH106" s="213">
        <v>48</v>
      </c>
      <c r="AI106" s="213">
        <v>40</v>
      </c>
      <c r="AJ106" s="213">
        <v>48.75</v>
      </c>
    </row>
    <row r="107" spans="1:36" s="184" customFormat="1" ht="25.5" customHeight="1" x14ac:dyDescent="0.25">
      <c r="A107" s="199" t="s">
        <v>1584</v>
      </c>
      <c r="B107" s="215"/>
      <c r="C107" s="182" t="s">
        <v>92</v>
      </c>
      <c r="D107" s="182"/>
      <c r="E107" s="182" t="s">
        <v>1585</v>
      </c>
      <c r="F107" s="180">
        <v>811847037551</v>
      </c>
      <c r="G107" s="180">
        <v>20811847037555</v>
      </c>
      <c r="H107" s="211">
        <v>6.1</v>
      </c>
      <c r="I107" s="211">
        <v>18.299999999999997</v>
      </c>
      <c r="J107" s="211">
        <v>73.199999999999989</v>
      </c>
      <c r="K107" s="181">
        <v>4</v>
      </c>
      <c r="L107" s="181">
        <v>3</v>
      </c>
      <c r="M107" s="181">
        <v>12</v>
      </c>
      <c r="N107" s="212">
        <v>2.8000000000000001E-2</v>
      </c>
      <c r="O107" s="212">
        <v>1.1599999999999999</v>
      </c>
      <c r="P107" s="213">
        <v>2.5249999999999999</v>
      </c>
      <c r="Q107" s="213">
        <v>2.5249999999999999</v>
      </c>
      <c r="R107" s="213">
        <v>8.66</v>
      </c>
      <c r="S107" s="213">
        <v>0.1</v>
      </c>
      <c r="T107" s="213">
        <v>3.589</v>
      </c>
      <c r="U107" s="213">
        <v>7.6879999999999997</v>
      </c>
      <c r="V107" s="213">
        <v>2.6880000000000002</v>
      </c>
      <c r="W107" s="213">
        <v>8.875</v>
      </c>
      <c r="X107" s="213">
        <v>0.48799999999999999</v>
      </c>
      <c r="Y107" s="213">
        <v>14.997999999999999</v>
      </c>
      <c r="Z107" s="213">
        <v>11.9375</v>
      </c>
      <c r="AA107" s="213">
        <v>8</v>
      </c>
      <c r="AB107" s="213">
        <v>9.5</v>
      </c>
      <c r="AC107" s="214">
        <v>22</v>
      </c>
      <c r="AD107" s="214">
        <v>4</v>
      </c>
      <c r="AE107" s="214">
        <v>88</v>
      </c>
      <c r="AF107" s="213">
        <v>54.167000000000002</v>
      </c>
      <c r="AG107" s="213">
        <v>1229.7750000000001</v>
      </c>
      <c r="AH107" s="213">
        <v>48</v>
      </c>
      <c r="AI107" s="213">
        <v>40</v>
      </c>
      <c r="AJ107" s="213">
        <v>48.75</v>
      </c>
    </row>
    <row r="115" spans="11:11" ht="14.25" customHeight="1" x14ac:dyDescent="0.25">
      <c r="K115" s="166" t="s">
        <v>1586</v>
      </c>
    </row>
  </sheetData>
  <autoFilter ref="A7:AK107" xr:uid="{E2EDD2C9-F5E2-482F-B3BF-8CBC38FA822D}"/>
  <mergeCells count="4">
    <mergeCell ref="N6:R6"/>
    <mergeCell ref="S6:W6"/>
    <mergeCell ref="X6:AE6"/>
    <mergeCell ref="AF6:AJ6"/>
  </mergeCells>
  <hyperlinks>
    <hyperlink ref="O3" r:id="rId1" xr:uid="{CBE1C351-8E29-4B4D-B5FB-2FE0CB43A068}"/>
  </hyperlinks>
  <pageMargins left="0.7" right="0.7" top="0.75" bottom="0.75" header="0.3" footer="0.3"/>
  <pageSetup paperSize="17" scale="35" fitToHeight="0" orientation="landscape" r:id="rId2"/>
  <drawing r:id="rId3"/>
  <legacyDrawing r:id="rId4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8E52E-6725-4AB7-AC68-697381C38BE6}">
  <sheetPr codeName="Sheet13">
    <pageSetUpPr fitToPage="1"/>
  </sheetPr>
  <dimension ref="A1:AL39"/>
  <sheetViews>
    <sheetView showGridLines="0" zoomScaleNormal="100" workbookViewId="0">
      <pane ySplit="7" topLeftCell="A8" activePane="bottomLeft" state="frozen"/>
      <selection pane="bottomLeft" activeCell="S2" sqref="S2:X3"/>
    </sheetView>
  </sheetViews>
  <sheetFormatPr defaultColWidth="9.140625" defaultRowHeight="14.25" customHeight="1" x14ac:dyDescent="0.25"/>
  <cols>
    <col min="1" max="1" width="11.85546875" style="166" bestFit="1" customWidth="1"/>
    <col min="2" max="2" width="13.42578125" style="166" bestFit="1" customWidth="1"/>
    <col min="3" max="3" width="13.42578125" style="166" customWidth="1"/>
    <col min="4" max="4" width="10.42578125" style="166" bestFit="1" customWidth="1"/>
    <col min="5" max="5" width="12.85546875" style="166" hidden="1" customWidth="1"/>
    <col min="6" max="6" width="41.85546875" style="166" customWidth="1"/>
    <col min="7" max="7" width="18" style="165" bestFit="1" customWidth="1"/>
    <col min="8" max="8" width="20.85546875" style="165" customWidth="1"/>
    <col min="9" max="10" width="7.42578125" style="166" customWidth="1"/>
    <col min="11" max="11" width="8.140625" style="166" bestFit="1" customWidth="1"/>
    <col min="12" max="33" width="7.42578125" style="166" customWidth="1"/>
    <col min="34" max="34" width="9.28515625" style="166" customWidth="1"/>
    <col min="35" max="37" width="7.42578125" style="166" customWidth="1"/>
    <col min="38" max="38" width="7.5703125" style="166" customWidth="1"/>
    <col min="39" max="16384" width="9.140625" style="166"/>
  </cols>
  <sheetData>
    <row r="1" spans="1:38" s="188" customFormat="1" ht="12.75" x14ac:dyDescent="0.2">
      <c r="G1" s="189"/>
      <c r="H1" s="189"/>
      <c r="S1" s="190"/>
    </row>
    <row r="2" spans="1:38" s="188" customFormat="1" ht="28.5" x14ac:dyDescent="0.25">
      <c r="G2" s="189"/>
      <c r="H2" s="191" t="s">
        <v>59</v>
      </c>
      <c r="M2" s="168"/>
      <c r="S2" s="1" t="s">
        <v>58</v>
      </c>
      <c r="T2" s="1"/>
      <c r="U2" s="1"/>
      <c r="V2" s="4"/>
      <c r="W2" s="1"/>
      <c r="X2" s="1"/>
    </row>
    <row r="3" spans="1:38" s="188" customFormat="1" ht="23.25" x14ac:dyDescent="0.25">
      <c r="G3" s="189"/>
      <c r="H3" s="192" t="s">
        <v>1587</v>
      </c>
      <c r="M3" s="168"/>
      <c r="S3" s="493" t="s">
        <v>60</v>
      </c>
      <c r="T3" s="1"/>
      <c r="U3" s="1"/>
      <c r="V3" s="1"/>
      <c r="W3" s="1"/>
      <c r="X3" s="1"/>
    </row>
    <row r="4" spans="1:38" s="188" customFormat="1" ht="20.25" x14ac:dyDescent="0.2">
      <c r="G4" s="189"/>
      <c r="H4" s="8" t="s">
        <v>62</v>
      </c>
    </row>
    <row r="5" spans="1:38" s="188" customFormat="1" ht="12.75" x14ac:dyDescent="0.2">
      <c r="B5" s="190"/>
      <c r="C5" s="190"/>
      <c r="G5" s="255"/>
      <c r="H5" s="255"/>
    </row>
    <row r="6" spans="1:38" s="188" customFormat="1" ht="15" customHeight="1" x14ac:dyDescent="0.2">
      <c r="A6" s="222"/>
      <c r="B6" s="222"/>
      <c r="C6" s="222"/>
      <c r="D6" s="222"/>
      <c r="E6" s="222"/>
      <c r="F6" s="222"/>
      <c r="G6" s="266"/>
      <c r="H6" s="266"/>
      <c r="I6" s="173"/>
      <c r="J6" s="256" t="s">
        <v>63</v>
      </c>
      <c r="K6" s="174"/>
      <c r="L6" s="173"/>
      <c r="M6" s="256" t="s">
        <v>64</v>
      </c>
      <c r="N6" s="174"/>
      <c r="O6" s="552" t="s">
        <v>65</v>
      </c>
      <c r="P6" s="553"/>
      <c r="Q6" s="553"/>
      <c r="R6" s="553"/>
      <c r="S6" s="554"/>
      <c r="T6" s="552" t="s">
        <v>66</v>
      </c>
      <c r="U6" s="553"/>
      <c r="V6" s="553"/>
      <c r="W6" s="553"/>
      <c r="X6" s="554"/>
      <c r="Y6" s="552" t="s">
        <v>67</v>
      </c>
      <c r="Z6" s="553"/>
      <c r="AA6" s="553"/>
      <c r="AB6" s="553"/>
      <c r="AC6" s="553"/>
      <c r="AD6" s="553"/>
      <c r="AE6" s="553"/>
      <c r="AF6" s="554"/>
      <c r="AG6" s="552" t="s">
        <v>68</v>
      </c>
      <c r="AH6" s="553"/>
      <c r="AI6" s="553"/>
      <c r="AJ6" s="553"/>
      <c r="AK6" s="554"/>
      <c r="AL6" s="190"/>
    </row>
    <row r="7" spans="1:38" s="188" customFormat="1" ht="43.5" customHeight="1" x14ac:dyDescent="0.2">
      <c r="A7" s="268" t="s">
        <v>69</v>
      </c>
      <c r="B7" s="268" t="s">
        <v>70</v>
      </c>
      <c r="C7" s="268" t="s">
        <v>71</v>
      </c>
      <c r="D7" s="268" t="s">
        <v>1588</v>
      </c>
      <c r="E7" s="268" t="s">
        <v>1075</v>
      </c>
      <c r="F7" s="268" t="s">
        <v>405</v>
      </c>
      <c r="G7" s="269" t="s">
        <v>74</v>
      </c>
      <c r="H7" s="269" t="s">
        <v>75</v>
      </c>
      <c r="I7" s="268" t="s">
        <v>76</v>
      </c>
      <c r="J7" s="268" t="s">
        <v>77</v>
      </c>
      <c r="K7" s="268" t="s">
        <v>78</v>
      </c>
      <c r="L7" s="268" t="s">
        <v>77</v>
      </c>
      <c r="M7" s="268" t="s">
        <v>79</v>
      </c>
      <c r="N7" s="268" t="s">
        <v>80</v>
      </c>
      <c r="O7" s="270" t="s">
        <v>407</v>
      </c>
      <c r="P7" s="271" t="s">
        <v>406</v>
      </c>
      <c r="Q7" s="272" t="s">
        <v>82</v>
      </c>
      <c r="R7" s="271" t="s">
        <v>83</v>
      </c>
      <c r="S7" s="273" t="s">
        <v>84</v>
      </c>
      <c r="T7" s="270" t="s">
        <v>407</v>
      </c>
      <c r="U7" s="271" t="s">
        <v>406</v>
      </c>
      <c r="V7" s="272" t="s">
        <v>82</v>
      </c>
      <c r="W7" s="271" t="s">
        <v>83</v>
      </c>
      <c r="X7" s="273" t="s">
        <v>84</v>
      </c>
      <c r="Y7" s="270" t="s">
        <v>407</v>
      </c>
      <c r="Z7" s="271" t="s">
        <v>406</v>
      </c>
      <c r="AA7" s="272" t="s">
        <v>82</v>
      </c>
      <c r="AB7" s="271" t="s">
        <v>83</v>
      </c>
      <c r="AC7" s="271" t="s">
        <v>84</v>
      </c>
      <c r="AD7" s="274" t="s">
        <v>87</v>
      </c>
      <c r="AE7" s="271" t="s">
        <v>88</v>
      </c>
      <c r="AF7" s="273" t="s">
        <v>89</v>
      </c>
      <c r="AG7" s="272" t="s">
        <v>407</v>
      </c>
      <c r="AH7" s="271" t="s">
        <v>406</v>
      </c>
      <c r="AI7" s="272" t="s">
        <v>82</v>
      </c>
      <c r="AJ7" s="271" t="s">
        <v>83</v>
      </c>
      <c r="AK7" s="273" t="s">
        <v>84</v>
      </c>
      <c r="AL7" s="190"/>
    </row>
    <row r="8" spans="1:38" ht="18" customHeight="1" x14ac:dyDescent="0.25">
      <c r="A8" s="264" t="s">
        <v>1589</v>
      </c>
      <c r="B8" s="193"/>
      <c r="C8" s="193"/>
      <c r="D8" s="193"/>
      <c r="E8" s="193"/>
      <c r="F8" s="193"/>
      <c r="G8" s="265"/>
      <c r="H8" s="265"/>
      <c r="I8" s="193"/>
      <c r="J8" s="193"/>
      <c r="K8" s="193"/>
      <c r="L8" s="193"/>
      <c r="M8" s="193"/>
      <c r="N8" s="193"/>
      <c r="O8" s="193"/>
      <c r="P8" s="193"/>
      <c r="Q8" s="193"/>
      <c r="R8" s="193"/>
      <c r="S8" s="193"/>
      <c r="T8" s="193"/>
      <c r="U8" s="193"/>
      <c r="V8" s="193"/>
      <c r="W8" s="193"/>
      <c r="X8" s="193"/>
      <c r="Y8" s="193"/>
      <c r="Z8" s="193"/>
      <c r="AA8" s="193"/>
      <c r="AB8" s="193"/>
      <c r="AC8" s="193"/>
      <c r="AD8" s="193"/>
      <c r="AE8" s="193"/>
      <c r="AF8" s="193"/>
      <c r="AG8" s="193"/>
      <c r="AH8" s="193"/>
      <c r="AI8" s="193"/>
      <c r="AJ8" s="193"/>
      <c r="AK8" s="194"/>
    </row>
    <row r="9" spans="1:38" s="184" customFormat="1" ht="25.5" customHeight="1" x14ac:dyDescent="0.25">
      <c r="A9" s="195" t="s">
        <v>1590</v>
      </c>
      <c r="B9" s="196"/>
      <c r="C9" s="196" t="s">
        <v>1394</v>
      </c>
      <c r="D9" s="197">
        <v>1594670</v>
      </c>
      <c r="E9" s="197" t="s">
        <v>1590</v>
      </c>
      <c r="F9" s="196" t="s">
        <v>1591</v>
      </c>
      <c r="G9" s="198">
        <v>841058045724</v>
      </c>
      <c r="H9" s="198">
        <v>10841058045721</v>
      </c>
      <c r="I9" s="200">
        <v>2.52</v>
      </c>
      <c r="J9" s="200">
        <v>15.120000000000001</v>
      </c>
      <c r="K9" s="200">
        <v>60.48</v>
      </c>
      <c r="L9" s="183">
        <v>4</v>
      </c>
      <c r="M9" s="183">
        <v>6</v>
      </c>
      <c r="N9" s="183">
        <v>24</v>
      </c>
      <c r="O9" s="201">
        <v>1E-3</v>
      </c>
      <c r="P9" s="201">
        <v>2.5999999999999999E-2</v>
      </c>
      <c r="Q9" s="202">
        <v>0.748</v>
      </c>
      <c r="R9" s="202">
        <v>0.748</v>
      </c>
      <c r="S9" s="202">
        <v>2.7559999999999998</v>
      </c>
      <c r="T9" s="202">
        <v>8.0000000000000002E-3</v>
      </c>
      <c r="U9" s="202">
        <v>0.17599999999999999</v>
      </c>
      <c r="V9" s="202">
        <v>2.5590000000000002</v>
      </c>
      <c r="W9" s="202">
        <v>1.772</v>
      </c>
      <c r="X9" s="202">
        <v>2.9529999999999998</v>
      </c>
      <c r="Y9" s="202">
        <v>4.8000000000000001E-2</v>
      </c>
      <c r="Z9" s="202">
        <v>0.88200000000000001</v>
      </c>
      <c r="AA9" s="202">
        <v>5.9059999999999997</v>
      </c>
      <c r="AB9" s="202">
        <v>3.9369999999999998</v>
      </c>
      <c r="AC9" s="202">
        <v>3.5430000000000001</v>
      </c>
      <c r="AD9" s="203">
        <v>74</v>
      </c>
      <c r="AE9" s="203">
        <v>9</v>
      </c>
      <c r="AF9" s="203">
        <v>666</v>
      </c>
      <c r="AG9" s="202">
        <v>41.953596779319845</v>
      </c>
      <c r="AH9" s="202">
        <v>637.41200000000003</v>
      </c>
      <c r="AI9" s="202">
        <v>47.244094488188978</v>
      </c>
      <c r="AJ9" s="202">
        <v>39.370078740157481</v>
      </c>
      <c r="AK9" s="202">
        <v>38.976377952755904</v>
      </c>
    </row>
    <row r="10" spans="1:38" ht="25.5" customHeight="1" x14ac:dyDescent="0.25">
      <c r="A10" s="199" t="s">
        <v>1592</v>
      </c>
      <c r="B10" s="196"/>
      <c r="C10" s="182" t="s">
        <v>1394</v>
      </c>
      <c r="D10" s="181">
        <v>1296074</v>
      </c>
      <c r="E10" s="183" t="s">
        <v>1593</v>
      </c>
      <c r="F10" s="204" t="s">
        <v>1594</v>
      </c>
      <c r="G10" s="180">
        <v>841058001485</v>
      </c>
      <c r="H10" s="180">
        <v>10841058001482</v>
      </c>
      <c r="I10" s="200">
        <v>4.1900000000000004</v>
      </c>
      <c r="J10" s="200">
        <v>12.57</v>
      </c>
      <c r="K10" s="200">
        <v>50.28</v>
      </c>
      <c r="L10" s="183">
        <v>4</v>
      </c>
      <c r="M10" s="183">
        <v>3</v>
      </c>
      <c r="N10" s="183">
        <v>12</v>
      </c>
      <c r="O10" s="201">
        <v>0.02</v>
      </c>
      <c r="P10" s="201">
        <v>0.38</v>
      </c>
      <c r="Q10" s="202">
        <v>1.89</v>
      </c>
      <c r="R10" s="202">
        <v>3.03</v>
      </c>
      <c r="S10" s="202">
        <v>5.98</v>
      </c>
      <c r="T10" s="202">
        <v>0.04</v>
      </c>
      <c r="U10" s="202">
        <v>1.19</v>
      </c>
      <c r="V10" s="202">
        <v>5.91</v>
      </c>
      <c r="W10" s="202">
        <v>1.97</v>
      </c>
      <c r="X10" s="202">
        <v>6.61</v>
      </c>
      <c r="Y10" s="202">
        <v>0.23</v>
      </c>
      <c r="Z10" s="202">
        <v>5.31</v>
      </c>
      <c r="AA10" s="202">
        <v>8.66</v>
      </c>
      <c r="AB10" s="202">
        <v>6.3</v>
      </c>
      <c r="AC10" s="202">
        <v>7.28</v>
      </c>
      <c r="AD10" s="203">
        <v>32</v>
      </c>
      <c r="AE10" s="203">
        <v>5</v>
      </c>
      <c r="AF10" s="203">
        <v>160</v>
      </c>
      <c r="AG10" s="202">
        <v>46.57</v>
      </c>
      <c r="AH10" s="202">
        <v>900.08</v>
      </c>
      <c r="AI10" s="202">
        <v>48</v>
      </c>
      <c r="AJ10" s="202">
        <v>40</v>
      </c>
      <c r="AK10" s="202">
        <v>41.92</v>
      </c>
    </row>
    <row r="11" spans="1:38" ht="25.5" customHeight="1" x14ac:dyDescent="0.25">
      <c r="A11" s="199" t="s">
        <v>1595</v>
      </c>
      <c r="B11" s="196"/>
      <c r="C11" s="182" t="s">
        <v>1394</v>
      </c>
      <c r="D11" s="181">
        <v>1295752</v>
      </c>
      <c r="E11" s="183" t="s">
        <v>1596</v>
      </c>
      <c r="F11" s="204" t="s">
        <v>1597</v>
      </c>
      <c r="G11" s="180">
        <v>841058001539</v>
      </c>
      <c r="H11" s="180">
        <v>10841058001536</v>
      </c>
      <c r="I11" s="200">
        <v>5.98</v>
      </c>
      <c r="J11" s="200">
        <v>17.940000000000001</v>
      </c>
      <c r="K11" s="200">
        <v>71.760000000000005</v>
      </c>
      <c r="L11" s="183">
        <v>4</v>
      </c>
      <c r="M11" s="183">
        <v>3</v>
      </c>
      <c r="N11" s="183">
        <v>12</v>
      </c>
      <c r="O11" s="201">
        <v>0.02</v>
      </c>
      <c r="P11" s="201">
        <v>0.27</v>
      </c>
      <c r="Q11" s="202">
        <v>1.89</v>
      </c>
      <c r="R11" s="202">
        <v>3.03</v>
      </c>
      <c r="S11" s="202">
        <v>4.8</v>
      </c>
      <c r="T11" s="202">
        <v>0.04</v>
      </c>
      <c r="U11" s="202">
        <v>0.85</v>
      </c>
      <c r="V11" s="202">
        <v>5.91</v>
      </c>
      <c r="W11" s="202">
        <v>1.97</v>
      </c>
      <c r="X11" s="202">
        <v>5.43</v>
      </c>
      <c r="Y11" s="202">
        <v>0.19</v>
      </c>
      <c r="Z11" s="202">
        <v>3.86</v>
      </c>
      <c r="AA11" s="202">
        <v>8.66</v>
      </c>
      <c r="AB11" s="202">
        <v>6.3</v>
      </c>
      <c r="AC11" s="202">
        <v>6.06</v>
      </c>
      <c r="AD11" s="203">
        <v>32</v>
      </c>
      <c r="AE11" s="203">
        <v>6</v>
      </c>
      <c r="AF11" s="203">
        <v>192</v>
      </c>
      <c r="AG11" s="202">
        <v>46.53</v>
      </c>
      <c r="AH11" s="202">
        <v>790.74</v>
      </c>
      <c r="AI11" s="202">
        <v>48</v>
      </c>
      <c r="AJ11" s="202">
        <v>40</v>
      </c>
      <c r="AK11" s="202">
        <v>41.88</v>
      </c>
    </row>
    <row r="12" spans="1:38" ht="25.5" customHeight="1" x14ac:dyDescent="0.25">
      <c r="A12" s="199" t="s">
        <v>1598</v>
      </c>
      <c r="B12" s="196"/>
      <c r="C12" s="182" t="s">
        <v>1394</v>
      </c>
      <c r="D12" s="205">
        <v>1312270</v>
      </c>
      <c r="E12" s="183" t="s">
        <v>1599</v>
      </c>
      <c r="F12" s="204" t="s">
        <v>1600</v>
      </c>
      <c r="G12" s="180">
        <v>841058001508</v>
      </c>
      <c r="H12" s="180">
        <v>10841058001505</v>
      </c>
      <c r="I12" s="200">
        <v>4.1900000000000004</v>
      </c>
      <c r="J12" s="200">
        <v>12.57</v>
      </c>
      <c r="K12" s="200">
        <v>50.28</v>
      </c>
      <c r="L12" s="183">
        <v>4</v>
      </c>
      <c r="M12" s="183">
        <v>3</v>
      </c>
      <c r="N12" s="183">
        <v>12</v>
      </c>
      <c r="O12" s="201">
        <v>0.02</v>
      </c>
      <c r="P12" s="201">
        <v>0.32</v>
      </c>
      <c r="Q12" s="202">
        <v>1.89</v>
      </c>
      <c r="R12" s="202">
        <v>3.03</v>
      </c>
      <c r="S12" s="202">
        <v>5.43</v>
      </c>
      <c r="T12" s="202">
        <v>0.04</v>
      </c>
      <c r="U12" s="202">
        <v>0.97</v>
      </c>
      <c r="V12" s="202">
        <v>5.91</v>
      </c>
      <c r="W12" s="202">
        <v>1.97</v>
      </c>
      <c r="X12" s="202">
        <v>5.43</v>
      </c>
      <c r="Y12" s="202">
        <v>0.19</v>
      </c>
      <c r="Z12" s="202">
        <v>4.49</v>
      </c>
      <c r="AA12" s="202">
        <v>8.66</v>
      </c>
      <c r="AB12" s="202">
        <v>6.3</v>
      </c>
      <c r="AC12" s="202">
        <v>6.06</v>
      </c>
      <c r="AD12" s="203">
        <v>32</v>
      </c>
      <c r="AE12" s="203">
        <v>6</v>
      </c>
      <c r="AF12" s="203">
        <v>192</v>
      </c>
      <c r="AG12" s="202">
        <v>46.53</v>
      </c>
      <c r="AH12" s="202">
        <v>911.89</v>
      </c>
      <c r="AI12" s="202">
        <v>48</v>
      </c>
      <c r="AJ12" s="202">
        <v>40</v>
      </c>
      <c r="AK12" s="202">
        <v>41.88</v>
      </c>
    </row>
    <row r="13" spans="1:38" ht="25.5" customHeight="1" x14ac:dyDescent="0.25">
      <c r="A13" s="199" t="s">
        <v>1601</v>
      </c>
      <c r="B13" s="196"/>
      <c r="C13" s="182" t="s">
        <v>1394</v>
      </c>
      <c r="D13" s="181">
        <v>1296077</v>
      </c>
      <c r="E13" s="183" t="s">
        <v>1602</v>
      </c>
      <c r="F13" s="204" t="s">
        <v>1603</v>
      </c>
      <c r="G13" s="180">
        <v>841058001546</v>
      </c>
      <c r="H13" s="180">
        <v>10841058001543</v>
      </c>
      <c r="I13" s="200">
        <v>5.98</v>
      </c>
      <c r="J13" s="200">
        <v>17.940000000000001</v>
      </c>
      <c r="K13" s="200">
        <v>71.760000000000005</v>
      </c>
      <c r="L13" s="183">
        <v>4</v>
      </c>
      <c r="M13" s="183">
        <v>3</v>
      </c>
      <c r="N13" s="183">
        <v>12</v>
      </c>
      <c r="O13" s="201">
        <v>0.02</v>
      </c>
      <c r="P13" s="201">
        <v>0.27</v>
      </c>
      <c r="Q13" s="202">
        <v>1.89</v>
      </c>
      <c r="R13" s="202">
        <v>3.03</v>
      </c>
      <c r="S13" s="202">
        <v>4.8</v>
      </c>
      <c r="T13" s="202">
        <v>0.04</v>
      </c>
      <c r="U13" s="202">
        <v>0.85</v>
      </c>
      <c r="V13" s="202">
        <v>5.91</v>
      </c>
      <c r="W13" s="202">
        <v>1.97</v>
      </c>
      <c r="X13" s="202">
        <v>5.43</v>
      </c>
      <c r="Y13" s="202">
        <v>0.19</v>
      </c>
      <c r="Z13" s="202">
        <v>3.6</v>
      </c>
      <c r="AA13" s="202">
        <v>8.66</v>
      </c>
      <c r="AB13" s="202">
        <v>6.3</v>
      </c>
      <c r="AC13" s="202">
        <v>6.06</v>
      </c>
      <c r="AD13" s="203">
        <v>32</v>
      </c>
      <c r="AE13" s="203">
        <v>6</v>
      </c>
      <c r="AF13" s="203">
        <v>192</v>
      </c>
      <c r="AG13" s="202">
        <v>46.53</v>
      </c>
      <c r="AH13" s="202">
        <v>790.74</v>
      </c>
      <c r="AI13" s="202">
        <v>48</v>
      </c>
      <c r="AJ13" s="202">
        <v>40</v>
      </c>
      <c r="AK13" s="202">
        <v>41.88</v>
      </c>
    </row>
    <row r="14" spans="1:38" s="175" customFormat="1" ht="25.5" customHeight="1" x14ac:dyDescent="0.25">
      <c r="A14" s="386" t="s">
        <v>1604</v>
      </c>
      <c r="B14" s="387">
        <v>45658</v>
      </c>
      <c r="C14" s="379" t="s">
        <v>1394</v>
      </c>
      <c r="D14" s="379">
        <v>1296076</v>
      </c>
      <c r="E14" s="378" t="s">
        <v>1605</v>
      </c>
      <c r="F14" s="378" t="s">
        <v>1606</v>
      </c>
      <c r="G14" s="378">
        <v>841058001683</v>
      </c>
      <c r="H14" s="378">
        <v>10841058001680</v>
      </c>
      <c r="I14" s="381">
        <v>4.1900000000000004</v>
      </c>
      <c r="J14" s="380">
        <v>12.57</v>
      </c>
      <c r="K14" s="380">
        <v>50.28</v>
      </c>
      <c r="L14" s="380">
        <v>4</v>
      </c>
      <c r="M14" s="382">
        <v>3</v>
      </c>
      <c r="N14" s="382">
        <v>12</v>
      </c>
      <c r="O14" s="383">
        <v>0.02</v>
      </c>
      <c r="P14" s="383">
        <v>0.38</v>
      </c>
      <c r="Q14" s="383">
        <v>1.89</v>
      </c>
      <c r="R14" s="383">
        <v>3.03</v>
      </c>
      <c r="S14" s="383">
        <v>5.98</v>
      </c>
      <c r="T14" s="383">
        <v>0</v>
      </c>
      <c r="U14" s="383">
        <v>0</v>
      </c>
      <c r="V14" s="383">
        <v>0</v>
      </c>
      <c r="W14" s="383">
        <v>0</v>
      </c>
      <c r="X14" s="383">
        <v>0</v>
      </c>
      <c r="Y14" s="383">
        <v>0.23</v>
      </c>
      <c r="Z14" s="383">
        <v>5.31</v>
      </c>
      <c r="AA14" s="383">
        <v>8.66</v>
      </c>
      <c r="AB14" s="384">
        <v>6.3</v>
      </c>
      <c r="AC14" s="384">
        <v>7.28</v>
      </c>
      <c r="AD14" s="384">
        <v>32</v>
      </c>
      <c r="AE14" s="383">
        <v>5</v>
      </c>
      <c r="AF14" s="383">
        <v>160</v>
      </c>
      <c r="AG14" s="383">
        <v>42.51</v>
      </c>
      <c r="AH14" s="383">
        <v>881.76</v>
      </c>
      <c r="AI14" s="383">
        <v>47.24</v>
      </c>
      <c r="AJ14" s="175">
        <v>31.5</v>
      </c>
      <c r="AK14" s="175">
        <v>49.37</v>
      </c>
    </row>
    <row r="15" spans="1:38" ht="25.5" customHeight="1" x14ac:dyDescent="0.25">
      <c r="A15" s="199" t="s">
        <v>1607</v>
      </c>
      <c r="B15" s="196"/>
      <c r="C15" s="182" t="s">
        <v>1394</v>
      </c>
      <c r="D15" s="181">
        <v>1451614</v>
      </c>
      <c r="E15" s="183" t="s">
        <v>1608</v>
      </c>
      <c r="F15" s="204" t="s">
        <v>1609</v>
      </c>
      <c r="G15" s="180">
        <v>841058001553</v>
      </c>
      <c r="H15" s="180">
        <v>10841058001550</v>
      </c>
      <c r="I15" s="200">
        <v>7.54</v>
      </c>
      <c r="J15" s="200">
        <v>22.62</v>
      </c>
      <c r="K15" s="200">
        <v>90.48</v>
      </c>
      <c r="L15" s="183">
        <v>4</v>
      </c>
      <c r="M15" s="183">
        <v>3</v>
      </c>
      <c r="N15" s="183">
        <v>12</v>
      </c>
      <c r="O15" s="201">
        <v>0.02</v>
      </c>
      <c r="P15" s="201">
        <v>0.28000000000000003</v>
      </c>
      <c r="Q15" s="202">
        <v>1.89</v>
      </c>
      <c r="R15" s="202">
        <v>3.03</v>
      </c>
      <c r="S15" s="202">
        <v>4.8</v>
      </c>
      <c r="T15" s="202">
        <v>0</v>
      </c>
      <c r="U15" s="202">
        <v>0</v>
      </c>
      <c r="V15" s="202">
        <v>0</v>
      </c>
      <c r="W15" s="202">
        <v>0</v>
      </c>
      <c r="X15" s="202">
        <v>0</v>
      </c>
      <c r="Y15" s="202">
        <v>0.19</v>
      </c>
      <c r="Z15" s="202">
        <v>3.6</v>
      </c>
      <c r="AA15" s="202">
        <v>8.66</v>
      </c>
      <c r="AB15" s="202">
        <v>6.6</v>
      </c>
      <c r="AC15" s="202">
        <v>6.06</v>
      </c>
      <c r="AD15" s="203">
        <v>32</v>
      </c>
      <c r="AE15" s="203">
        <v>6</v>
      </c>
      <c r="AF15" s="203">
        <v>192</v>
      </c>
      <c r="AG15" s="202">
        <v>53.46</v>
      </c>
      <c r="AH15" s="202">
        <v>769.41</v>
      </c>
      <c r="AI15" s="202">
        <v>48</v>
      </c>
      <c r="AJ15" s="202">
        <v>40</v>
      </c>
      <c r="AK15" s="202">
        <v>48.11</v>
      </c>
    </row>
    <row r="16" spans="1:38" ht="25.5" customHeight="1" x14ac:dyDescent="0.25">
      <c r="A16" s="199" t="s">
        <v>1610</v>
      </c>
      <c r="B16" s="196"/>
      <c r="C16" s="182" t="s">
        <v>1394</v>
      </c>
      <c r="D16" s="181">
        <v>1465414</v>
      </c>
      <c r="E16" s="183" t="s">
        <v>1610</v>
      </c>
      <c r="F16" s="204" t="s">
        <v>1611</v>
      </c>
      <c r="G16" s="180">
        <v>841058001850</v>
      </c>
      <c r="H16" s="180">
        <v>10841058001857</v>
      </c>
      <c r="I16" s="200">
        <v>7.54</v>
      </c>
      <c r="J16" s="200">
        <v>30.16</v>
      </c>
      <c r="K16" s="200">
        <v>90.48</v>
      </c>
      <c r="L16" s="183">
        <v>3</v>
      </c>
      <c r="M16" s="183">
        <v>4</v>
      </c>
      <c r="N16" s="183">
        <v>12</v>
      </c>
      <c r="O16" s="201">
        <v>0</v>
      </c>
      <c r="P16" s="201">
        <v>0.06</v>
      </c>
      <c r="Q16" s="202">
        <v>1.25</v>
      </c>
      <c r="R16" s="202">
        <v>0.78</v>
      </c>
      <c r="S16" s="202">
        <v>4.5</v>
      </c>
      <c r="T16" s="202">
        <v>0.02</v>
      </c>
      <c r="U16" s="202">
        <v>0.2</v>
      </c>
      <c r="V16" s="202">
        <v>5.7</v>
      </c>
      <c r="W16" s="202">
        <v>4.6900000000000004</v>
      </c>
      <c r="X16" s="202">
        <v>1.06</v>
      </c>
      <c r="Y16" s="202">
        <v>0.05</v>
      </c>
      <c r="Z16" s="202">
        <v>0.75</v>
      </c>
      <c r="AA16" s="202">
        <v>5.7</v>
      </c>
      <c r="AB16" s="202">
        <v>4.6900000000000004</v>
      </c>
      <c r="AC16" s="202">
        <v>3.25</v>
      </c>
      <c r="AD16" s="203">
        <v>54</v>
      </c>
      <c r="AE16" s="203">
        <v>8</v>
      </c>
      <c r="AF16" s="203">
        <v>432</v>
      </c>
      <c r="AG16" s="202">
        <v>53.06</v>
      </c>
      <c r="AH16" s="202">
        <v>742.25</v>
      </c>
      <c r="AI16" s="202">
        <v>40</v>
      </c>
      <c r="AJ16" s="202">
        <v>48</v>
      </c>
      <c r="AK16" s="202">
        <v>47.75</v>
      </c>
    </row>
    <row r="17" spans="1:37" ht="25.5" customHeight="1" x14ac:dyDescent="0.25">
      <c r="A17" s="199" t="s">
        <v>1612</v>
      </c>
      <c r="B17" s="196"/>
      <c r="C17" s="182" t="s">
        <v>1394</v>
      </c>
      <c r="D17" s="181">
        <v>1465543</v>
      </c>
      <c r="E17" s="183" t="s">
        <v>1612</v>
      </c>
      <c r="F17" s="204" t="s">
        <v>1613</v>
      </c>
      <c r="G17" s="180">
        <v>841058001881</v>
      </c>
      <c r="H17" s="180">
        <v>10841058001888</v>
      </c>
      <c r="I17" s="200">
        <v>7.54</v>
      </c>
      <c r="J17" s="200">
        <v>22.62</v>
      </c>
      <c r="K17" s="200">
        <v>90.48</v>
      </c>
      <c r="L17" s="183">
        <v>4</v>
      </c>
      <c r="M17" s="183">
        <v>3</v>
      </c>
      <c r="N17" s="183">
        <v>12</v>
      </c>
      <c r="O17" s="201">
        <v>0.01</v>
      </c>
      <c r="P17" s="201">
        <v>0.19</v>
      </c>
      <c r="Q17" s="202">
        <v>1.81</v>
      </c>
      <c r="R17" s="202">
        <v>1.81</v>
      </c>
      <c r="S17" s="202">
        <v>3.69</v>
      </c>
      <c r="T17" s="202">
        <v>0.03</v>
      </c>
      <c r="U17" s="202">
        <v>0.62</v>
      </c>
      <c r="V17" s="202">
        <v>5.87</v>
      </c>
      <c r="W17" s="202">
        <v>2.0099999999999998</v>
      </c>
      <c r="X17" s="202">
        <v>3.88</v>
      </c>
      <c r="Y17" s="202">
        <v>0.15</v>
      </c>
      <c r="Z17" s="202">
        <v>2.65</v>
      </c>
      <c r="AA17" s="202">
        <v>8.86</v>
      </c>
      <c r="AB17" s="202">
        <v>6.5</v>
      </c>
      <c r="AC17" s="202">
        <v>4.57</v>
      </c>
      <c r="AD17" s="203">
        <v>31</v>
      </c>
      <c r="AE17" s="203">
        <v>6</v>
      </c>
      <c r="AF17" s="203">
        <v>186</v>
      </c>
      <c r="AG17" s="202">
        <v>37.01</v>
      </c>
      <c r="AH17" s="202">
        <v>548.01</v>
      </c>
      <c r="AI17" s="202">
        <v>48</v>
      </c>
      <c r="AJ17" s="202">
        <v>40</v>
      </c>
      <c r="AK17" s="202">
        <v>33.31</v>
      </c>
    </row>
    <row r="18" spans="1:37" ht="18" customHeight="1" x14ac:dyDescent="0.25">
      <c r="A18" s="264" t="s">
        <v>1614</v>
      </c>
      <c r="B18" s="193"/>
      <c r="C18" s="193"/>
      <c r="D18" s="193"/>
      <c r="E18" s="193"/>
      <c r="F18" s="193"/>
      <c r="G18" s="265"/>
      <c r="H18" s="265"/>
      <c r="I18" s="193"/>
      <c r="J18" s="193"/>
      <c r="K18" s="193"/>
      <c r="L18" s="193"/>
      <c r="M18" s="193"/>
      <c r="N18" s="193"/>
      <c r="O18" s="193"/>
      <c r="P18" s="193"/>
      <c r="Q18" s="193"/>
      <c r="R18" s="193"/>
      <c r="S18" s="193"/>
      <c r="T18" s="193"/>
      <c r="U18" s="193"/>
      <c r="V18" s="193"/>
      <c r="W18" s="193"/>
      <c r="X18" s="193"/>
      <c r="Y18" s="193"/>
      <c r="Z18" s="193"/>
      <c r="AA18" s="193"/>
      <c r="AB18" s="193"/>
      <c r="AC18" s="193"/>
      <c r="AD18" s="193"/>
      <c r="AE18" s="193"/>
      <c r="AF18" s="193"/>
      <c r="AG18" s="193"/>
      <c r="AH18" s="193"/>
      <c r="AI18" s="193"/>
      <c r="AJ18" s="193"/>
      <c r="AK18" s="194"/>
    </row>
    <row r="19" spans="1:37" ht="25.5" customHeight="1" x14ac:dyDescent="0.25">
      <c r="A19" s="199" t="s">
        <v>1615</v>
      </c>
      <c r="B19" s="196"/>
      <c r="C19" s="182" t="s">
        <v>92</v>
      </c>
      <c r="D19" s="181"/>
      <c r="E19" s="183" t="s">
        <v>1616</v>
      </c>
      <c r="F19" s="204" t="s">
        <v>1617</v>
      </c>
      <c r="G19" s="180">
        <v>841058047001</v>
      </c>
      <c r="H19" s="180">
        <v>10841058047008</v>
      </c>
      <c r="I19" s="200">
        <v>7.24</v>
      </c>
      <c r="J19" s="200">
        <v>21.72</v>
      </c>
      <c r="K19" s="200">
        <v>86.88</v>
      </c>
      <c r="L19" s="183">
        <v>4</v>
      </c>
      <c r="M19" s="183">
        <v>3</v>
      </c>
      <c r="N19" s="183">
        <v>12</v>
      </c>
      <c r="O19" s="201">
        <v>2.1000000000000001E-2</v>
      </c>
      <c r="P19" s="201">
        <v>0.16800000000000001</v>
      </c>
      <c r="Q19" s="202">
        <v>1.1539999999999999</v>
      </c>
      <c r="R19" s="202">
        <v>3.9380000000000002</v>
      </c>
      <c r="S19" s="202">
        <v>7.992</v>
      </c>
      <c r="T19" s="202">
        <v>6.3E-2</v>
      </c>
      <c r="U19" s="202">
        <v>0.59499999999999997</v>
      </c>
      <c r="V19" s="202">
        <v>4</v>
      </c>
      <c r="W19" s="202">
        <v>3.375</v>
      </c>
      <c r="X19" s="202">
        <v>8.125</v>
      </c>
      <c r="Y19" s="202">
        <v>0.32200000000000001</v>
      </c>
      <c r="Z19" s="202">
        <v>2.8109999999999999</v>
      </c>
      <c r="AA19" s="202">
        <v>8.5630000000000006</v>
      </c>
      <c r="AB19" s="202">
        <v>7.3129999999999997</v>
      </c>
      <c r="AC19" s="202">
        <v>8.875</v>
      </c>
      <c r="AD19" s="203">
        <v>30</v>
      </c>
      <c r="AE19" s="203">
        <v>5</v>
      </c>
      <c r="AF19" s="203">
        <v>150</v>
      </c>
      <c r="AG19" s="202">
        <v>55.288978352226572</v>
      </c>
      <c r="AH19" s="202">
        <v>471.65</v>
      </c>
      <c r="AI19" s="202">
        <v>48</v>
      </c>
      <c r="AJ19" s="202">
        <v>40.312992125984252</v>
      </c>
      <c r="AK19" s="202">
        <v>49.374015748031496</v>
      </c>
    </row>
    <row r="20" spans="1:37" ht="25.5" customHeight="1" x14ac:dyDescent="0.25">
      <c r="A20" s="199" t="s">
        <v>1618</v>
      </c>
      <c r="B20" s="196"/>
      <c r="C20" s="182" t="s">
        <v>92</v>
      </c>
      <c r="D20" s="181"/>
      <c r="E20" s="183" t="s">
        <v>1619</v>
      </c>
      <c r="F20" s="204" t="s">
        <v>1620</v>
      </c>
      <c r="G20" s="180">
        <v>841058047018</v>
      </c>
      <c r="H20" s="180">
        <v>10841058047015</v>
      </c>
      <c r="I20" s="200">
        <v>5.9</v>
      </c>
      <c r="J20" s="200">
        <v>35.4</v>
      </c>
      <c r="K20" s="200">
        <v>424.8</v>
      </c>
      <c r="L20" s="183">
        <v>12</v>
      </c>
      <c r="M20" s="183">
        <v>6</v>
      </c>
      <c r="N20" s="183">
        <v>72</v>
      </c>
      <c r="O20" s="201">
        <v>0.01</v>
      </c>
      <c r="P20" s="201">
        <v>7.0000000000000007E-2</v>
      </c>
      <c r="Q20" s="202">
        <v>0.73</v>
      </c>
      <c r="R20" s="202">
        <v>3.97</v>
      </c>
      <c r="S20" s="202">
        <v>4.33</v>
      </c>
      <c r="T20" s="202">
        <v>0.03</v>
      </c>
      <c r="U20" s="202">
        <v>0.46</v>
      </c>
      <c r="V20" s="202">
        <v>5.69</v>
      </c>
      <c r="W20" s="202">
        <v>2.48</v>
      </c>
      <c r="X20" s="202">
        <v>4.1100000000000003</v>
      </c>
      <c r="Y20" s="202">
        <v>0.52</v>
      </c>
      <c r="Z20" s="202">
        <v>6.04</v>
      </c>
      <c r="AA20" s="202">
        <v>12.13</v>
      </c>
      <c r="AB20" s="202">
        <v>8.19</v>
      </c>
      <c r="AC20" s="202">
        <v>9.1300000000000008</v>
      </c>
      <c r="AD20" s="203">
        <v>20</v>
      </c>
      <c r="AE20" s="203">
        <v>5</v>
      </c>
      <c r="AF20" s="203">
        <v>100</v>
      </c>
      <c r="AG20" s="202">
        <v>58.17</v>
      </c>
      <c r="AH20" s="202">
        <v>654.07000000000005</v>
      </c>
      <c r="AI20" s="202">
        <v>48.5</v>
      </c>
      <c r="AJ20" s="202">
        <v>40.94</v>
      </c>
      <c r="AK20" s="202">
        <v>50.62</v>
      </c>
    </row>
    <row r="21" spans="1:37" ht="25.5" customHeight="1" x14ac:dyDescent="0.25">
      <c r="A21" s="199" t="s">
        <v>1621</v>
      </c>
      <c r="B21" s="196"/>
      <c r="C21" s="182" t="s">
        <v>1394</v>
      </c>
      <c r="D21" s="181">
        <v>1296036</v>
      </c>
      <c r="E21" s="183" t="s">
        <v>1622</v>
      </c>
      <c r="F21" s="204" t="s">
        <v>1623</v>
      </c>
      <c r="G21" s="180">
        <v>841058001478</v>
      </c>
      <c r="H21" s="180">
        <v>10841058001475</v>
      </c>
      <c r="I21" s="200">
        <v>4.1900000000000004</v>
      </c>
      <c r="J21" s="200">
        <v>12.57</v>
      </c>
      <c r="K21" s="200">
        <v>50.28</v>
      </c>
      <c r="L21" s="183">
        <v>4</v>
      </c>
      <c r="M21" s="183">
        <v>3</v>
      </c>
      <c r="N21" s="183">
        <v>12</v>
      </c>
      <c r="O21" s="201">
        <v>0.02</v>
      </c>
      <c r="P21" s="201">
        <v>0.45</v>
      </c>
      <c r="Q21" s="202">
        <v>1.89</v>
      </c>
      <c r="R21" s="202">
        <v>3.03</v>
      </c>
      <c r="S21" s="202">
        <v>6.38</v>
      </c>
      <c r="T21" s="202">
        <v>0.04</v>
      </c>
      <c r="U21" s="202">
        <v>1.39</v>
      </c>
      <c r="V21" s="202">
        <v>5.91</v>
      </c>
      <c r="W21" s="202">
        <v>1.97</v>
      </c>
      <c r="X21" s="202">
        <v>6.61</v>
      </c>
      <c r="Y21" s="202">
        <v>0.23</v>
      </c>
      <c r="Z21" s="202">
        <v>5.85</v>
      </c>
      <c r="AA21" s="202">
        <v>8.66</v>
      </c>
      <c r="AB21" s="202">
        <v>6.3</v>
      </c>
      <c r="AC21" s="202">
        <v>7.28</v>
      </c>
      <c r="AD21" s="203">
        <v>32</v>
      </c>
      <c r="AE21" s="203">
        <v>5</v>
      </c>
      <c r="AF21" s="203">
        <v>160</v>
      </c>
      <c r="AG21" s="202">
        <v>46.57</v>
      </c>
      <c r="AH21" s="202">
        <v>1041.2</v>
      </c>
      <c r="AI21" s="202">
        <v>48</v>
      </c>
      <c r="AJ21" s="202">
        <v>40</v>
      </c>
      <c r="AK21" s="202">
        <v>41.92</v>
      </c>
    </row>
    <row r="22" spans="1:37" ht="25.5" customHeight="1" x14ac:dyDescent="0.25">
      <c r="A22" s="206" t="s">
        <v>1624</v>
      </c>
      <c r="B22" s="196"/>
      <c r="C22" s="204" t="s">
        <v>1394</v>
      </c>
      <c r="D22" s="181"/>
      <c r="E22" s="181" t="s">
        <v>1625</v>
      </c>
      <c r="F22" s="204" t="s">
        <v>1626</v>
      </c>
      <c r="G22" s="207">
        <v>841058000754</v>
      </c>
      <c r="H22" s="207">
        <v>10841058000751</v>
      </c>
      <c r="I22" s="200">
        <v>5.9</v>
      </c>
      <c r="J22" s="200">
        <v>35.4</v>
      </c>
      <c r="K22" s="200">
        <v>424.8</v>
      </c>
      <c r="L22" s="183">
        <v>12</v>
      </c>
      <c r="M22" s="183">
        <v>6</v>
      </c>
      <c r="N22" s="183">
        <v>72</v>
      </c>
      <c r="O22" s="201">
        <v>0.01</v>
      </c>
      <c r="P22" s="201">
        <v>0.06</v>
      </c>
      <c r="Q22" s="202">
        <v>0.73</v>
      </c>
      <c r="R22" s="202">
        <v>3.97</v>
      </c>
      <c r="S22" s="202">
        <v>4.33</v>
      </c>
      <c r="T22" s="202">
        <v>0.03</v>
      </c>
      <c r="U22" s="202">
        <v>0.39</v>
      </c>
      <c r="V22" s="202">
        <v>5.69</v>
      </c>
      <c r="W22" s="202">
        <v>2.48</v>
      </c>
      <c r="X22" s="202">
        <v>4.1100000000000003</v>
      </c>
      <c r="Y22" s="202">
        <v>0.52</v>
      </c>
      <c r="Z22" s="202">
        <v>5.25</v>
      </c>
      <c r="AA22" s="202">
        <v>12.13</v>
      </c>
      <c r="AB22" s="202">
        <v>8.19</v>
      </c>
      <c r="AC22" s="202">
        <v>9.1300000000000008</v>
      </c>
      <c r="AD22" s="203">
        <v>20</v>
      </c>
      <c r="AE22" s="203">
        <v>5</v>
      </c>
      <c r="AF22" s="203">
        <v>100</v>
      </c>
      <c r="AG22" s="202">
        <v>58.17</v>
      </c>
      <c r="AH22" s="202">
        <v>574.70000000000005</v>
      </c>
      <c r="AI22" s="202">
        <v>48.5</v>
      </c>
      <c r="AJ22" s="202">
        <v>40.94</v>
      </c>
      <c r="AK22" s="202">
        <v>50.62</v>
      </c>
    </row>
    <row r="23" spans="1:37" ht="18" customHeight="1" x14ac:dyDescent="0.25">
      <c r="A23" s="264" t="s">
        <v>1627</v>
      </c>
      <c r="B23" s="193"/>
      <c r="C23" s="193"/>
      <c r="D23" s="193"/>
      <c r="E23" s="193"/>
      <c r="F23" s="193"/>
      <c r="G23" s="265"/>
      <c r="H23" s="265"/>
      <c r="I23" s="193"/>
      <c r="J23" s="193"/>
      <c r="K23" s="193"/>
      <c r="L23" s="193"/>
      <c r="M23" s="193"/>
      <c r="N23" s="193"/>
      <c r="O23" s="193"/>
      <c r="P23" s="193"/>
      <c r="Q23" s="193"/>
      <c r="R23" s="193"/>
      <c r="S23" s="193"/>
      <c r="T23" s="193"/>
      <c r="U23" s="193"/>
      <c r="V23" s="193"/>
      <c r="W23" s="193"/>
      <c r="X23" s="193"/>
      <c r="Y23" s="193"/>
      <c r="Z23" s="193"/>
      <c r="AA23" s="193"/>
      <c r="AB23" s="193"/>
      <c r="AC23" s="193"/>
      <c r="AD23" s="193"/>
      <c r="AE23" s="193"/>
      <c r="AF23" s="193"/>
      <c r="AG23" s="193"/>
      <c r="AH23" s="193"/>
      <c r="AI23" s="193"/>
      <c r="AJ23" s="193"/>
      <c r="AK23" s="194"/>
    </row>
    <row r="24" spans="1:37" ht="25.5" customHeight="1" x14ac:dyDescent="0.25">
      <c r="A24" s="199" t="s">
        <v>1628</v>
      </c>
      <c r="B24" s="196"/>
      <c r="C24" s="182" t="s">
        <v>1394</v>
      </c>
      <c r="D24" s="181">
        <v>1350498</v>
      </c>
      <c r="E24" s="183" t="s">
        <v>1629</v>
      </c>
      <c r="F24" s="204" t="s">
        <v>1630</v>
      </c>
      <c r="G24" s="180">
        <v>841058001584</v>
      </c>
      <c r="H24" s="180">
        <v>10841058001581</v>
      </c>
      <c r="I24" s="200">
        <v>5.08</v>
      </c>
      <c r="J24" s="200">
        <v>20.32</v>
      </c>
      <c r="K24" s="200">
        <v>60.96</v>
      </c>
      <c r="L24" s="183">
        <v>3</v>
      </c>
      <c r="M24" s="183">
        <v>4</v>
      </c>
      <c r="N24" s="183">
        <v>12</v>
      </c>
      <c r="O24" s="201">
        <v>0.01</v>
      </c>
      <c r="P24" s="201">
        <v>0.19</v>
      </c>
      <c r="Q24" s="202">
        <v>1.61</v>
      </c>
      <c r="R24" s="202">
        <v>1.61</v>
      </c>
      <c r="S24" s="202">
        <v>3.98</v>
      </c>
      <c r="T24" s="202">
        <v>0.03</v>
      </c>
      <c r="U24" s="202">
        <v>0.84</v>
      </c>
      <c r="V24" s="202">
        <v>3.43</v>
      </c>
      <c r="W24" s="202">
        <v>3.43</v>
      </c>
      <c r="X24" s="202">
        <v>4.25</v>
      </c>
      <c r="Y24" s="202">
        <v>0.11</v>
      </c>
      <c r="Z24" s="202">
        <v>2.64</v>
      </c>
      <c r="AA24" s="202">
        <v>10.79</v>
      </c>
      <c r="AB24" s="202">
        <v>3.8</v>
      </c>
      <c r="AC24" s="202">
        <v>4.88</v>
      </c>
      <c r="AD24" s="203">
        <v>44</v>
      </c>
      <c r="AE24" s="203">
        <v>7</v>
      </c>
      <c r="AF24" s="203">
        <v>308</v>
      </c>
      <c r="AG24" s="202">
        <v>43.53</v>
      </c>
      <c r="AH24" s="202">
        <v>854.15</v>
      </c>
      <c r="AI24" s="202">
        <v>48</v>
      </c>
      <c r="AJ24" s="202">
        <v>40</v>
      </c>
      <c r="AK24" s="202">
        <v>39.17</v>
      </c>
    </row>
    <row r="25" spans="1:37" s="175" customFormat="1" ht="25.5" customHeight="1" x14ac:dyDescent="0.25">
      <c r="A25" s="386" t="s">
        <v>1631</v>
      </c>
      <c r="B25" s="387">
        <v>45689</v>
      </c>
      <c r="C25" s="379" t="s">
        <v>1394</v>
      </c>
      <c r="D25" s="379">
        <v>1350499</v>
      </c>
      <c r="E25" s="378" t="s">
        <v>1632</v>
      </c>
      <c r="F25" s="378" t="s">
        <v>1633</v>
      </c>
      <c r="G25" s="378">
        <v>841058001522</v>
      </c>
      <c r="H25" s="378">
        <v>10841058001529</v>
      </c>
      <c r="I25" s="381">
        <v>6.29</v>
      </c>
      <c r="J25" s="380">
        <v>18.87</v>
      </c>
      <c r="K25" s="380">
        <v>75.48</v>
      </c>
      <c r="L25" s="380">
        <v>4</v>
      </c>
      <c r="M25" s="382">
        <v>3</v>
      </c>
      <c r="N25" s="382">
        <v>12</v>
      </c>
      <c r="O25" s="383">
        <v>0.01</v>
      </c>
      <c r="P25" s="383">
        <v>0.52</v>
      </c>
      <c r="Q25" s="383">
        <v>2</v>
      </c>
      <c r="R25" s="383">
        <v>2</v>
      </c>
      <c r="S25" s="383">
        <v>5.5</v>
      </c>
      <c r="T25" s="383">
        <v>0.05</v>
      </c>
      <c r="U25" s="383">
        <v>1.76</v>
      </c>
      <c r="V25" s="383">
        <v>8</v>
      </c>
      <c r="W25" s="383">
        <v>2</v>
      </c>
      <c r="X25" s="383">
        <v>5.5</v>
      </c>
      <c r="Y25" s="383">
        <v>0.19</v>
      </c>
      <c r="Z25" s="383">
        <v>6.6</v>
      </c>
      <c r="AA25" s="383">
        <v>8.9</v>
      </c>
      <c r="AB25" s="384">
        <v>7</v>
      </c>
      <c r="AC25" s="384">
        <v>6.14</v>
      </c>
      <c r="AD25" s="384">
        <v>27</v>
      </c>
      <c r="AE25" s="383">
        <v>6</v>
      </c>
      <c r="AF25" s="383">
        <v>162</v>
      </c>
      <c r="AG25" s="383">
        <v>46.72</v>
      </c>
      <c r="AH25" s="383">
        <v>1140.02</v>
      </c>
      <c r="AI25" s="383">
        <v>48</v>
      </c>
      <c r="AJ25" s="175">
        <v>40</v>
      </c>
      <c r="AK25" s="175">
        <v>42.05</v>
      </c>
    </row>
    <row r="26" spans="1:37" s="184" customFormat="1" ht="25.5" customHeight="1" x14ac:dyDescent="0.25">
      <c r="A26" s="199" t="s">
        <v>1634</v>
      </c>
      <c r="B26" s="196"/>
      <c r="C26" s="182" t="s">
        <v>1394</v>
      </c>
      <c r="D26" s="183">
        <v>1544307</v>
      </c>
      <c r="E26" s="183" t="s">
        <v>1634</v>
      </c>
      <c r="F26" s="182" t="s">
        <v>1635</v>
      </c>
      <c r="G26" s="180">
        <v>841058047261</v>
      </c>
      <c r="H26" s="180">
        <v>10841058047268</v>
      </c>
      <c r="I26" s="200">
        <v>4.1900000000000004</v>
      </c>
      <c r="J26" s="200">
        <v>16.760000000000002</v>
      </c>
      <c r="K26" s="200">
        <v>50.28</v>
      </c>
      <c r="L26" s="183">
        <v>3</v>
      </c>
      <c r="M26" s="183">
        <v>4</v>
      </c>
      <c r="N26" s="183">
        <v>12</v>
      </c>
      <c r="O26" s="201">
        <v>8.9999999999999993E-3</v>
      </c>
      <c r="P26" s="201">
        <v>0.45</v>
      </c>
      <c r="Q26" s="202">
        <v>2.5590000000000002</v>
      </c>
      <c r="R26" s="202">
        <v>1.575</v>
      </c>
      <c r="S26" s="202">
        <v>3.9369999999999998</v>
      </c>
      <c r="T26" s="202">
        <v>3.9E-2</v>
      </c>
      <c r="U26" s="202">
        <v>1.9510000000000001</v>
      </c>
      <c r="V26" s="202">
        <v>6.3780000000000001</v>
      </c>
      <c r="W26" s="202">
        <v>2.52</v>
      </c>
      <c r="X26" s="202">
        <v>4.173</v>
      </c>
      <c r="Y26" s="202">
        <v>0.17399999999999999</v>
      </c>
      <c r="Z26" s="202">
        <v>6.173</v>
      </c>
      <c r="AA26" s="202">
        <v>8.8580000000000005</v>
      </c>
      <c r="AB26" s="202">
        <v>6.89</v>
      </c>
      <c r="AC26" s="202">
        <v>4.9210000000000003</v>
      </c>
      <c r="AD26" s="203">
        <v>28</v>
      </c>
      <c r="AE26" s="203">
        <v>10</v>
      </c>
      <c r="AF26" s="203">
        <v>280</v>
      </c>
      <c r="AG26" s="202">
        <v>61.231980788925377</v>
      </c>
      <c r="AH26" s="202">
        <v>1778.44</v>
      </c>
      <c r="AI26" s="202">
        <v>47.99212598425197</v>
      </c>
      <c r="AJ26" s="202">
        <v>40</v>
      </c>
      <c r="AK26" s="202">
        <v>55.118110236220474</v>
      </c>
    </row>
    <row r="28" spans="1:37" ht="14.25" customHeight="1" x14ac:dyDescent="0.25">
      <c r="D28" s="185"/>
    </row>
    <row r="29" spans="1:37" ht="14.25" customHeight="1" x14ac:dyDescent="0.25">
      <c r="D29" s="186"/>
    </row>
    <row r="30" spans="1:37" ht="14.25" customHeight="1" x14ac:dyDescent="0.25">
      <c r="D30" s="186"/>
    </row>
    <row r="31" spans="1:37" ht="14.25" customHeight="1" x14ac:dyDescent="0.25">
      <c r="D31" s="208"/>
    </row>
    <row r="32" spans="1:37" ht="14.25" customHeight="1" x14ac:dyDescent="0.25">
      <c r="D32" s="208"/>
    </row>
    <row r="33" spans="4:4" ht="14.25" customHeight="1" x14ac:dyDescent="0.25">
      <c r="D33" s="186"/>
    </row>
    <row r="34" spans="4:4" ht="14.25" customHeight="1" x14ac:dyDescent="0.25">
      <c r="D34" s="186"/>
    </row>
    <row r="35" spans="4:4" ht="14.25" customHeight="1" x14ac:dyDescent="0.25">
      <c r="D35" s="186"/>
    </row>
    <row r="36" spans="4:4" ht="14.25" customHeight="1" x14ac:dyDescent="0.25">
      <c r="D36" s="186"/>
    </row>
    <row r="37" spans="4:4" ht="14.25" customHeight="1" x14ac:dyDescent="0.25">
      <c r="D37" s="186"/>
    </row>
    <row r="38" spans="4:4" ht="14.25" customHeight="1" x14ac:dyDescent="0.25">
      <c r="D38" s="186"/>
    </row>
    <row r="39" spans="4:4" ht="14.25" customHeight="1" x14ac:dyDescent="0.25">
      <c r="D39" s="186"/>
    </row>
  </sheetData>
  <mergeCells count="4">
    <mergeCell ref="AG6:AK6"/>
    <mergeCell ref="Y6:AF6"/>
    <mergeCell ref="T6:X6"/>
    <mergeCell ref="O6:S6"/>
  </mergeCells>
  <hyperlinks>
    <hyperlink ref="S3" r:id="rId1" xr:uid="{B52583A5-482D-4651-AE9F-6BF01D7B413E}"/>
  </hyperlinks>
  <pageMargins left="0.7" right="0.7" top="0.75" bottom="0.75" header="0.3" footer="0.3"/>
  <pageSetup paperSize="17" scale="33" fitToHeight="0" orientation="landscape" r:id="rId2"/>
  <rowBreaks count="1" manualBreakCount="1">
    <brk id="22" max="33" man="1"/>
  </rowBreaks>
  <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74CA7E-1FE0-8D47-BCD8-908E361A57B2}">
  <sheetPr>
    <pageSetUpPr fitToPage="1"/>
  </sheetPr>
  <dimension ref="A1:AK80"/>
  <sheetViews>
    <sheetView showGridLines="0" zoomScaleNormal="100" workbookViewId="0">
      <pane ySplit="7" topLeftCell="A55" activePane="bottomLeft" state="frozen"/>
      <selection pane="bottomLeft" activeCell="A45" sqref="A45"/>
    </sheetView>
  </sheetViews>
  <sheetFormatPr defaultColWidth="9.140625" defaultRowHeight="14.25" customHeight="1" x14ac:dyDescent="0.25"/>
  <cols>
    <col min="1" max="1" width="19.140625" style="166" bestFit="1" customWidth="1"/>
    <col min="2" max="2" width="11.140625" style="166" bestFit="1" customWidth="1"/>
    <col min="3" max="3" width="8.42578125" style="166" bestFit="1" customWidth="1"/>
    <col min="4" max="4" width="8.5703125" style="166" bestFit="1" customWidth="1"/>
    <col min="5" max="5" width="14.140625" style="166" hidden="1" customWidth="1"/>
    <col min="6" max="6" width="39" style="166" bestFit="1" customWidth="1"/>
    <col min="7" max="7" width="16.5703125" style="165" customWidth="1"/>
    <col min="8" max="8" width="23.7109375" style="165" bestFit="1" customWidth="1"/>
    <col min="9" max="9" width="6.42578125" style="231" customWidth="1"/>
    <col min="10" max="10" width="7.140625" style="231" bestFit="1" customWidth="1"/>
    <col min="11" max="11" width="7.5703125" style="231" bestFit="1" customWidth="1"/>
    <col min="12" max="33" width="6.42578125" style="166" customWidth="1"/>
    <col min="34" max="34" width="8.42578125" style="166" bestFit="1" customWidth="1"/>
    <col min="35" max="37" width="6.42578125" style="166" customWidth="1"/>
    <col min="38" max="16384" width="9.140625" style="166"/>
  </cols>
  <sheetData>
    <row r="1" spans="1:37" s="188" customFormat="1" ht="12.75" x14ac:dyDescent="0.2">
      <c r="C1" s="253"/>
      <c r="F1" s="347"/>
      <c r="G1" s="189"/>
      <c r="H1" s="189"/>
      <c r="I1" s="388"/>
      <c r="J1" s="388"/>
      <c r="K1" s="388"/>
      <c r="S1" s="190"/>
      <c r="X1" s="190"/>
      <c r="AC1" s="190"/>
    </row>
    <row r="2" spans="1:37" s="188" customFormat="1" ht="21.75" customHeight="1" x14ac:dyDescent="0.25">
      <c r="D2" s="190"/>
      <c r="F2" s="558" t="s">
        <v>59</v>
      </c>
      <c r="G2" s="558"/>
      <c r="H2" s="558"/>
      <c r="I2" s="388"/>
      <c r="J2" s="388"/>
      <c r="K2" s="388"/>
      <c r="M2" s="168"/>
      <c r="P2" s="1" t="s">
        <v>58</v>
      </c>
      <c r="Q2" s="1"/>
      <c r="R2" s="1"/>
      <c r="S2" s="4"/>
      <c r="T2" s="1"/>
      <c r="U2" s="1"/>
    </row>
    <row r="3" spans="1:37" s="188" customFormat="1" ht="19.5" customHeight="1" x14ac:dyDescent="0.25">
      <c r="F3" s="559" t="s">
        <v>15</v>
      </c>
      <c r="G3" s="559"/>
      <c r="H3" s="559"/>
      <c r="I3" s="388"/>
      <c r="J3" s="388"/>
      <c r="K3" s="388"/>
      <c r="M3" s="168"/>
      <c r="P3" s="493" t="s">
        <v>60</v>
      </c>
      <c r="Q3" s="1"/>
      <c r="R3" s="1"/>
      <c r="S3" s="1"/>
      <c r="T3" s="1"/>
      <c r="U3" s="1"/>
    </row>
    <row r="4" spans="1:37" s="188" customFormat="1" ht="21" customHeight="1" x14ac:dyDescent="0.2">
      <c r="F4" s="557" t="s">
        <v>62</v>
      </c>
      <c r="G4" s="557"/>
      <c r="H4" s="557"/>
      <c r="I4" s="388"/>
      <c r="J4" s="388"/>
      <c r="K4" s="388"/>
    </row>
    <row r="5" spans="1:37" s="188" customFormat="1" ht="12.75" x14ac:dyDescent="0.2">
      <c r="B5" s="190"/>
      <c r="C5" s="190"/>
      <c r="F5" s="347"/>
      <c r="G5" s="255"/>
      <c r="H5" s="255"/>
      <c r="I5" s="388"/>
      <c r="J5" s="388"/>
      <c r="K5" s="388"/>
    </row>
    <row r="6" spans="1:37" s="188" customFormat="1" ht="12.75" customHeight="1" x14ac:dyDescent="0.2">
      <c r="A6" s="222"/>
      <c r="B6" s="222"/>
      <c r="C6" s="222"/>
      <c r="D6" s="222"/>
      <c r="E6" s="222"/>
      <c r="F6" s="348"/>
      <c r="G6" s="266"/>
      <c r="H6" s="266"/>
      <c r="I6" s="389"/>
      <c r="J6" s="390" t="s">
        <v>63</v>
      </c>
      <c r="K6" s="391"/>
      <c r="L6" s="173"/>
      <c r="M6" s="256" t="s">
        <v>64</v>
      </c>
      <c r="N6" s="174"/>
      <c r="O6" s="552" t="s">
        <v>65</v>
      </c>
      <c r="P6" s="553"/>
      <c r="Q6" s="553"/>
      <c r="R6" s="553"/>
      <c r="S6" s="554"/>
      <c r="T6" s="552" t="s">
        <v>66</v>
      </c>
      <c r="U6" s="553"/>
      <c r="V6" s="553"/>
      <c r="W6" s="553"/>
      <c r="X6" s="554"/>
      <c r="Y6" s="552" t="s">
        <v>67</v>
      </c>
      <c r="Z6" s="553"/>
      <c r="AA6" s="553"/>
      <c r="AB6" s="553"/>
      <c r="AC6" s="553"/>
      <c r="AD6" s="553"/>
      <c r="AE6" s="553"/>
      <c r="AF6" s="554"/>
      <c r="AG6" s="552" t="s">
        <v>68</v>
      </c>
      <c r="AH6" s="553"/>
      <c r="AI6" s="553"/>
      <c r="AJ6" s="553"/>
      <c r="AK6" s="554"/>
    </row>
    <row r="7" spans="1:37" s="188" customFormat="1" ht="38.25" x14ac:dyDescent="0.2">
      <c r="A7" s="258" t="s">
        <v>69</v>
      </c>
      <c r="B7" s="258" t="s">
        <v>70</v>
      </c>
      <c r="C7" s="258" t="s">
        <v>71</v>
      </c>
      <c r="D7" s="258" t="s">
        <v>1130</v>
      </c>
      <c r="E7" s="258" t="s">
        <v>1075</v>
      </c>
      <c r="F7" s="258" t="s">
        <v>405</v>
      </c>
      <c r="G7" s="257" t="s">
        <v>74</v>
      </c>
      <c r="H7" s="257" t="s">
        <v>75</v>
      </c>
      <c r="I7" s="392" t="s">
        <v>76</v>
      </c>
      <c r="J7" s="392" t="s">
        <v>77</v>
      </c>
      <c r="K7" s="392" t="s">
        <v>78</v>
      </c>
      <c r="L7" s="258" t="s">
        <v>1636</v>
      </c>
      <c r="M7" s="258" t="s">
        <v>1637</v>
      </c>
      <c r="N7" s="258" t="s">
        <v>80</v>
      </c>
      <c r="O7" s="259" t="s">
        <v>407</v>
      </c>
      <c r="P7" s="260" t="s">
        <v>406</v>
      </c>
      <c r="Q7" s="261" t="s">
        <v>82</v>
      </c>
      <c r="R7" s="260" t="s">
        <v>83</v>
      </c>
      <c r="S7" s="262" t="s">
        <v>84</v>
      </c>
      <c r="T7" s="259" t="s">
        <v>407</v>
      </c>
      <c r="U7" s="260" t="s">
        <v>406</v>
      </c>
      <c r="V7" s="261" t="s">
        <v>82</v>
      </c>
      <c r="W7" s="260" t="s">
        <v>83</v>
      </c>
      <c r="X7" s="262" t="s">
        <v>84</v>
      </c>
      <c r="Y7" s="259" t="s">
        <v>407</v>
      </c>
      <c r="Z7" s="260" t="s">
        <v>406</v>
      </c>
      <c r="AA7" s="261" t="s">
        <v>82</v>
      </c>
      <c r="AB7" s="260" t="s">
        <v>83</v>
      </c>
      <c r="AC7" s="260" t="s">
        <v>84</v>
      </c>
      <c r="AD7" s="263" t="s">
        <v>87</v>
      </c>
      <c r="AE7" s="260" t="s">
        <v>88</v>
      </c>
      <c r="AF7" s="262" t="s">
        <v>89</v>
      </c>
      <c r="AG7" s="261" t="s">
        <v>407</v>
      </c>
      <c r="AH7" s="260" t="s">
        <v>406</v>
      </c>
      <c r="AI7" s="261" t="s">
        <v>82</v>
      </c>
      <c r="AJ7" s="260" t="s">
        <v>83</v>
      </c>
      <c r="AK7" s="262" t="s">
        <v>84</v>
      </c>
    </row>
    <row r="8" spans="1:37" ht="19.5" customHeight="1" x14ac:dyDescent="0.25">
      <c r="A8" s="264" t="s">
        <v>1638</v>
      </c>
      <c r="B8" s="267"/>
      <c r="C8" s="267"/>
      <c r="D8" s="267"/>
      <c r="E8" s="267"/>
      <c r="F8" s="281"/>
      <c r="G8" s="265"/>
      <c r="H8" s="265"/>
      <c r="I8" s="393"/>
      <c r="J8" s="393"/>
      <c r="K8" s="393"/>
      <c r="L8" s="193"/>
      <c r="M8" s="193"/>
      <c r="N8" s="193"/>
      <c r="O8" s="193"/>
      <c r="P8" s="193"/>
      <c r="Q8" s="193"/>
      <c r="R8" s="193"/>
      <c r="S8" s="193"/>
      <c r="T8" s="193"/>
      <c r="U8" s="193"/>
      <c r="V8" s="193"/>
      <c r="W8" s="193"/>
      <c r="X8" s="193"/>
      <c r="Y8" s="193"/>
      <c r="Z8" s="193"/>
      <c r="AA8" s="193"/>
      <c r="AB8" s="193"/>
      <c r="AC8" s="193"/>
      <c r="AD8" s="193"/>
      <c r="AE8" s="193"/>
      <c r="AF8" s="194"/>
      <c r="AG8" s="193"/>
      <c r="AH8" s="193"/>
      <c r="AI8" s="193"/>
      <c r="AJ8" s="193"/>
      <c r="AK8" s="193"/>
    </row>
    <row r="9" spans="1:37" s="184" customFormat="1" ht="25.5" customHeight="1" x14ac:dyDescent="0.25">
      <c r="A9" s="199" t="s">
        <v>1639</v>
      </c>
      <c r="B9" s="182"/>
      <c r="C9" s="182" t="s">
        <v>1640</v>
      </c>
      <c r="D9" s="183"/>
      <c r="E9" s="199" t="s">
        <v>1639</v>
      </c>
      <c r="F9" s="182" t="s">
        <v>1641</v>
      </c>
      <c r="G9" s="180">
        <v>850010111322</v>
      </c>
      <c r="H9" s="180">
        <v>40850010111320</v>
      </c>
      <c r="I9" s="200">
        <v>6.97</v>
      </c>
      <c r="J9" s="200">
        <v>27.88</v>
      </c>
      <c r="K9" s="200">
        <v>111.52</v>
      </c>
      <c r="L9" s="183">
        <v>4</v>
      </c>
      <c r="M9" s="183">
        <v>4</v>
      </c>
      <c r="N9" s="183">
        <v>16</v>
      </c>
      <c r="O9" s="202">
        <v>2.824213888888889E-2</v>
      </c>
      <c r="P9" s="202">
        <v>0.2</v>
      </c>
      <c r="Q9" s="201">
        <v>1.56</v>
      </c>
      <c r="R9" s="202">
        <v>3.94</v>
      </c>
      <c r="S9" s="202">
        <v>7.94</v>
      </c>
      <c r="T9" s="252">
        <v>0.11509124999999998</v>
      </c>
      <c r="U9" s="202">
        <v>0.82</v>
      </c>
      <c r="V9" s="201">
        <v>6.2030000000000003</v>
      </c>
      <c r="W9" s="202">
        <v>3.93</v>
      </c>
      <c r="X9" s="202">
        <v>7.2030000000000003</v>
      </c>
      <c r="Y9" s="252">
        <v>0.61672437152777781</v>
      </c>
      <c r="Z9" s="202">
        <v>4.21</v>
      </c>
      <c r="AA9" s="201">
        <v>13.63</v>
      </c>
      <c r="AB9" s="202">
        <v>9.06</v>
      </c>
      <c r="AC9" s="202">
        <v>8.6300000000000008</v>
      </c>
      <c r="AD9" s="285">
        <v>16</v>
      </c>
      <c r="AE9" s="285">
        <v>5</v>
      </c>
      <c r="AF9" s="286">
        <v>80</v>
      </c>
      <c r="AG9" s="251">
        <v>56.000665234374992</v>
      </c>
      <c r="AH9" s="287">
        <v>401.8</v>
      </c>
      <c r="AI9" s="251">
        <v>49.15</v>
      </c>
      <c r="AJ9" s="251">
        <v>40.89</v>
      </c>
      <c r="AK9" s="251">
        <v>48.15</v>
      </c>
    </row>
    <row r="10" spans="1:37" s="184" customFormat="1" ht="25.5" customHeight="1" x14ac:dyDescent="0.25">
      <c r="A10" s="199" t="s">
        <v>1642</v>
      </c>
      <c r="B10" s="182"/>
      <c r="C10" s="182" t="s">
        <v>1640</v>
      </c>
      <c r="D10" s="183"/>
      <c r="E10" s="199" t="s">
        <v>1642</v>
      </c>
      <c r="F10" s="182" t="s">
        <v>1643</v>
      </c>
      <c r="G10" s="180">
        <v>850010111308</v>
      </c>
      <c r="H10" s="180">
        <v>40850010111306</v>
      </c>
      <c r="I10" s="200">
        <v>6.97</v>
      </c>
      <c r="J10" s="200">
        <v>27.88</v>
      </c>
      <c r="K10" s="200">
        <v>111.52</v>
      </c>
      <c r="L10" s="183">
        <v>4</v>
      </c>
      <c r="M10" s="183">
        <v>4</v>
      </c>
      <c r="N10" s="183">
        <v>16</v>
      </c>
      <c r="O10" s="202">
        <v>2.824213888888889E-2</v>
      </c>
      <c r="P10" s="202">
        <v>0.2</v>
      </c>
      <c r="Q10" s="201">
        <v>1.56</v>
      </c>
      <c r="R10" s="202">
        <v>3.94</v>
      </c>
      <c r="S10" s="202">
        <v>7.94</v>
      </c>
      <c r="T10" s="252">
        <v>0.11509124999999998</v>
      </c>
      <c r="U10" s="202">
        <v>0.81599999999999995</v>
      </c>
      <c r="V10" s="201">
        <v>6.2030000000000003</v>
      </c>
      <c r="W10" s="202">
        <v>3.93</v>
      </c>
      <c r="X10" s="202">
        <v>7.2030000000000003</v>
      </c>
      <c r="Y10" s="252">
        <v>0.61672437152777781</v>
      </c>
      <c r="Z10" s="202">
        <v>4.21</v>
      </c>
      <c r="AA10" s="201">
        <v>13.63</v>
      </c>
      <c r="AB10" s="202">
        <v>9.06</v>
      </c>
      <c r="AC10" s="202">
        <v>8.6300000000000008</v>
      </c>
      <c r="AD10" s="285">
        <v>16</v>
      </c>
      <c r="AE10" s="285">
        <v>5</v>
      </c>
      <c r="AF10" s="286">
        <v>80</v>
      </c>
      <c r="AG10" s="251">
        <v>56.000665234374992</v>
      </c>
      <c r="AH10" s="287">
        <v>401.8</v>
      </c>
      <c r="AI10" s="251">
        <v>49.15</v>
      </c>
      <c r="AJ10" s="251">
        <v>40.89</v>
      </c>
      <c r="AK10" s="251">
        <v>48.15</v>
      </c>
    </row>
    <row r="11" spans="1:37" s="184" customFormat="1" ht="25.5" customHeight="1" x14ac:dyDescent="0.25">
      <c r="A11" s="199" t="s">
        <v>1644</v>
      </c>
      <c r="B11" s="182"/>
      <c r="C11" s="182" t="s">
        <v>1640</v>
      </c>
      <c r="D11" s="183"/>
      <c r="E11" s="199" t="s">
        <v>1644</v>
      </c>
      <c r="F11" s="182" t="s">
        <v>1645</v>
      </c>
      <c r="G11" s="180">
        <v>850010111315</v>
      </c>
      <c r="H11" s="180">
        <v>40850010111313</v>
      </c>
      <c r="I11" s="200">
        <v>6.97</v>
      </c>
      <c r="J11" s="200">
        <v>27.88</v>
      </c>
      <c r="K11" s="200">
        <v>111.52</v>
      </c>
      <c r="L11" s="183">
        <v>4</v>
      </c>
      <c r="M11" s="183">
        <v>4</v>
      </c>
      <c r="N11" s="183">
        <v>16</v>
      </c>
      <c r="O11" s="202">
        <v>2.824213888888889E-2</v>
      </c>
      <c r="P11" s="202">
        <v>0.2</v>
      </c>
      <c r="Q11" s="201">
        <v>1.56</v>
      </c>
      <c r="R11" s="202">
        <v>3.94</v>
      </c>
      <c r="S11" s="202">
        <v>7.94</v>
      </c>
      <c r="T11" s="252">
        <v>0.11509124999999998</v>
      </c>
      <c r="U11" s="202">
        <v>0.81599999999999995</v>
      </c>
      <c r="V11" s="201">
        <v>6.2</v>
      </c>
      <c r="W11" s="202">
        <v>3.93</v>
      </c>
      <c r="X11" s="202">
        <v>7.2030000000000003</v>
      </c>
      <c r="Y11" s="252">
        <v>0.61672437152777781</v>
      </c>
      <c r="Z11" s="202">
        <v>4.21</v>
      </c>
      <c r="AA11" s="201">
        <v>13.63</v>
      </c>
      <c r="AB11" s="202">
        <v>9.06</v>
      </c>
      <c r="AC11" s="202">
        <v>8.6300000000000008</v>
      </c>
      <c r="AD11" s="285">
        <v>16</v>
      </c>
      <c r="AE11" s="285">
        <v>5</v>
      </c>
      <c r="AF11" s="286">
        <v>80</v>
      </c>
      <c r="AG11" s="251">
        <v>56.000665234374992</v>
      </c>
      <c r="AH11" s="287">
        <v>401.8</v>
      </c>
      <c r="AI11" s="251">
        <v>49.15</v>
      </c>
      <c r="AJ11" s="251">
        <v>40.89</v>
      </c>
      <c r="AK11" s="251">
        <v>48.15</v>
      </c>
    </row>
    <row r="12" spans="1:37" s="184" customFormat="1" ht="25.5" customHeight="1" x14ac:dyDescent="0.25">
      <c r="A12" s="199" t="s">
        <v>1646</v>
      </c>
      <c r="B12" s="182"/>
      <c r="C12" s="182" t="s">
        <v>1640</v>
      </c>
      <c r="D12" s="183"/>
      <c r="E12" s="199" t="s">
        <v>1646</v>
      </c>
      <c r="F12" s="182" t="s">
        <v>1647</v>
      </c>
      <c r="G12" s="180">
        <v>850010111957</v>
      </c>
      <c r="H12" s="180">
        <v>20850010111951</v>
      </c>
      <c r="I12" s="200">
        <v>6.97</v>
      </c>
      <c r="J12" s="200">
        <v>27.88</v>
      </c>
      <c r="K12" s="200">
        <v>111.52</v>
      </c>
      <c r="L12" s="183">
        <v>4</v>
      </c>
      <c r="M12" s="183">
        <v>4</v>
      </c>
      <c r="N12" s="183">
        <v>16</v>
      </c>
      <c r="O12" s="202">
        <v>2.824213888888889E-2</v>
      </c>
      <c r="P12" s="202">
        <v>0.2</v>
      </c>
      <c r="Q12" s="201">
        <v>1.56</v>
      </c>
      <c r="R12" s="202">
        <v>3.94</v>
      </c>
      <c r="S12" s="202">
        <v>7.94</v>
      </c>
      <c r="T12" s="252">
        <v>0.11509124999999998</v>
      </c>
      <c r="U12" s="202">
        <v>0.81599999999999995</v>
      </c>
      <c r="V12" s="201">
        <v>6.2030000000000003</v>
      </c>
      <c r="W12" s="202">
        <v>3.93</v>
      </c>
      <c r="X12" s="202">
        <v>7.2</v>
      </c>
      <c r="Y12" s="252">
        <v>0.61672437152777781</v>
      </c>
      <c r="Z12" s="202">
        <v>4.21</v>
      </c>
      <c r="AA12" s="201">
        <v>13.63</v>
      </c>
      <c r="AB12" s="202">
        <v>9.06</v>
      </c>
      <c r="AC12" s="202">
        <v>8.6300000000000008</v>
      </c>
      <c r="AD12" s="285">
        <v>16</v>
      </c>
      <c r="AE12" s="285">
        <v>5</v>
      </c>
      <c r="AF12" s="286">
        <v>80</v>
      </c>
      <c r="AG12" s="251">
        <v>56.000665234374992</v>
      </c>
      <c r="AH12" s="287">
        <v>401.8</v>
      </c>
      <c r="AI12" s="251">
        <v>49.15</v>
      </c>
      <c r="AJ12" s="251">
        <v>40.89</v>
      </c>
      <c r="AK12" s="251">
        <v>48.15</v>
      </c>
    </row>
    <row r="13" spans="1:37" ht="19.5" customHeight="1" x14ac:dyDescent="0.25">
      <c r="A13" s="264" t="s">
        <v>1648</v>
      </c>
      <c r="B13" s="267"/>
      <c r="C13" s="267"/>
      <c r="D13" s="267"/>
      <c r="E13" s="267"/>
      <c r="F13" s="281"/>
      <c r="G13" s="265"/>
      <c r="H13" s="265"/>
      <c r="I13" s="393"/>
      <c r="J13" s="393"/>
      <c r="K13" s="393"/>
      <c r="L13" s="193"/>
      <c r="M13" s="193"/>
      <c r="N13" s="193"/>
      <c r="O13" s="193"/>
      <c r="P13" s="193"/>
      <c r="Q13" s="193"/>
      <c r="R13" s="193"/>
      <c r="S13" s="193"/>
      <c r="T13" s="193"/>
      <c r="U13" s="193"/>
      <c r="V13" s="193"/>
      <c r="W13" s="193"/>
      <c r="X13" s="193"/>
      <c r="Y13" s="193"/>
      <c r="Z13" s="193"/>
      <c r="AA13" s="193"/>
      <c r="AB13" s="193"/>
      <c r="AC13" s="193"/>
      <c r="AD13" s="193"/>
      <c r="AE13" s="193"/>
      <c r="AF13" s="194"/>
      <c r="AG13" s="193"/>
      <c r="AH13" s="193"/>
      <c r="AI13" s="193"/>
      <c r="AJ13" s="193"/>
      <c r="AK13" s="193"/>
    </row>
    <row r="14" spans="1:37" s="184" customFormat="1" ht="25.5" customHeight="1" x14ac:dyDescent="0.25">
      <c r="A14" s="199" t="s">
        <v>1649</v>
      </c>
      <c r="B14" s="182"/>
      <c r="C14" s="182" t="s">
        <v>1650</v>
      </c>
      <c r="D14" s="183"/>
      <c r="E14" s="199" t="s">
        <v>1649</v>
      </c>
      <c r="F14" s="182" t="s">
        <v>1651</v>
      </c>
      <c r="G14" s="180">
        <v>850010111346</v>
      </c>
      <c r="H14" s="180">
        <v>40850010111344</v>
      </c>
      <c r="I14" s="200">
        <v>6.97</v>
      </c>
      <c r="J14" s="200">
        <v>27.88</v>
      </c>
      <c r="K14" s="200">
        <v>111.52</v>
      </c>
      <c r="L14" s="183">
        <v>4</v>
      </c>
      <c r="M14" s="183">
        <v>4</v>
      </c>
      <c r="N14" s="183">
        <v>16</v>
      </c>
      <c r="O14" s="202">
        <v>1.3045312500000001E-2</v>
      </c>
      <c r="P14" s="202">
        <v>0.11</v>
      </c>
      <c r="Q14" s="201">
        <v>1.38</v>
      </c>
      <c r="R14" s="202">
        <v>3.63</v>
      </c>
      <c r="S14" s="202">
        <v>4.5</v>
      </c>
      <c r="T14" s="252">
        <v>5.1959446759259266E-2</v>
      </c>
      <c r="U14" s="202">
        <v>0.44</v>
      </c>
      <c r="V14" s="201">
        <v>5.69</v>
      </c>
      <c r="W14" s="202">
        <v>3.83</v>
      </c>
      <c r="X14" s="202">
        <v>4.12</v>
      </c>
      <c r="Y14" s="252">
        <v>0.29269439062499997</v>
      </c>
      <c r="Z14" s="202">
        <v>2.19</v>
      </c>
      <c r="AA14" s="201">
        <v>11.63</v>
      </c>
      <c r="AB14" s="202">
        <v>8.19</v>
      </c>
      <c r="AC14" s="202">
        <v>5.31</v>
      </c>
      <c r="AD14" s="285">
        <v>20</v>
      </c>
      <c r="AE14" s="285">
        <v>8</v>
      </c>
      <c r="AF14" s="286">
        <v>160</v>
      </c>
      <c r="AG14" s="251">
        <v>54.008499999999998</v>
      </c>
      <c r="AH14" s="287">
        <v>415.4</v>
      </c>
      <c r="AI14" s="251">
        <v>49.14</v>
      </c>
      <c r="AJ14" s="251">
        <v>40</v>
      </c>
      <c r="AK14" s="251">
        <v>47.48</v>
      </c>
    </row>
    <row r="15" spans="1:37" s="184" customFormat="1" ht="25.5" customHeight="1" x14ac:dyDescent="0.25">
      <c r="A15" s="199" t="s">
        <v>1652</v>
      </c>
      <c r="B15" s="182"/>
      <c r="C15" s="182" t="s">
        <v>1650</v>
      </c>
      <c r="D15" s="183"/>
      <c r="E15" s="199" t="s">
        <v>1652</v>
      </c>
      <c r="F15" s="182" t="s">
        <v>1653</v>
      </c>
      <c r="G15" s="180">
        <v>840315500006</v>
      </c>
      <c r="H15" s="180">
        <v>20840315500000</v>
      </c>
      <c r="I15" s="200">
        <v>11.9</v>
      </c>
      <c r="J15" s="200">
        <v>47.6</v>
      </c>
      <c r="K15" s="200">
        <v>142.80000000000001</v>
      </c>
      <c r="L15" s="183">
        <v>3</v>
      </c>
      <c r="M15" s="183">
        <v>4</v>
      </c>
      <c r="N15" s="183">
        <v>12</v>
      </c>
      <c r="O15" s="202">
        <v>2.1999999999999999E-2</v>
      </c>
      <c r="P15" s="202">
        <v>0.154</v>
      </c>
      <c r="Q15" s="201">
        <v>2.02</v>
      </c>
      <c r="R15" s="202">
        <v>3.6419999999999999</v>
      </c>
      <c r="S15" s="202">
        <v>5.1420000000000003</v>
      </c>
      <c r="T15" s="252">
        <v>9.7000000000000003E-2</v>
      </c>
      <c r="U15" s="202">
        <v>0.86</v>
      </c>
      <c r="V15" s="201">
        <v>8.673</v>
      </c>
      <c r="W15" s="202">
        <v>4.3620000000000001</v>
      </c>
      <c r="X15" s="202">
        <v>4.4089999999999998</v>
      </c>
      <c r="Y15" s="252">
        <v>0.38900000000000001</v>
      </c>
      <c r="Z15" s="202">
        <v>3</v>
      </c>
      <c r="AA15" s="201">
        <v>13.63</v>
      </c>
      <c r="AB15" s="202">
        <v>9.8190000000000008</v>
      </c>
      <c r="AC15" s="202">
        <v>5.0199999999999996</v>
      </c>
      <c r="AD15" s="285">
        <v>14</v>
      </c>
      <c r="AE15" s="285">
        <v>9</v>
      </c>
      <c r="AF15" s="286">
        <v>126</v>
      </c>
      <c r="AG15" s="251">
        <v>57.564999999999998</v>
      </c>
      <c r="AH15" s="287">
        <v>309.11</v>
      </c>
      <c r="AI15" s="251">
        <v>48</v>
      </c>
      <c r="AJ15" s="251">
        <v>40.89</v>
      </c>
      <c r="AK15" s="251">
        <v>50.680999999999997</v>
      </c>
    </row>
    <row r="16" spans="1:37" ht="19.5" customHeight="1" x14ac:dyDescent="0.25">
      <c r="A16" s="264" t="s">
        <v>1654</v>
      </c>
      <c r="B16" s="267"/>
      <c r="C16" s="267"/>
      <c r="D16" s="267"/>
      <c r="E16" s="267"/>
      <c r="F16" s="281"/>
      <c r="G16" s="265"/>
      <c r="H16" s="265"/>
      <c r="I16" s="393"/>
      <c r="J16" s="393"/>
      <c r="K16" s="393"/>
      <c r="L16" s="193"/>
      <c r="M16" s="193"/>
      <c r="N16" s="193"/>
      <c r="O16" s="193"/>
      <c r="P16" s="193"/>
      <c r="Q16" s="193"/>
      <c r="R16" s="193"/>
      <c r="S16" s="193"/>
      <c r="T16" s="193"/>
      <c r="U16" s="193"/>
      <c r="V16" s="193"/>
      <c r="W16" s="193"/>
      <c r="X16" s="193"/>
      <c r="Y16" s="193"/>
      <c r="Z16" s="193"/>
      <c r="AA16" s="193"/>
      <c r="AB16" s="193"/>
      <c r="AC16" s="193"/>
      <c r="AD16" s="193"/>
      <c r="AE16" s="193"/>
      <c r="AF16" s="194"/>
      <c r="AG16" s="193"/>
      <c r="AH16" s="193"/>
      <c r="AI16" s="193"/>
      <c r="AJ16" s="193"/>
      <c r="AK16" s="193"/>
    </row>
    <row r="17" spans="1:37" s="328" customFormat="1" ht="25.5" customHeight="1" x14ac:dyDescent="0.2">
      <c r="A17" s="338" t="s">
        <v>1655</v>
      </c>
      <c r="B17" s="339"/>
      <c r="C17" s="340" t="s">
        <v>1656</v>
      </c>
      <c r="D17" s="338"/>
      <c r="E17" s="341" t="s">
        <v>1655</v>
      </c>
      <c r="F17" s="341" t="s">
        <v>1657</v>
      </c>
      <c r="G17" s="350" t="s">
        <v>1658</v>
      </c>
      <c r="H17" s="350">
        <v>20840315501793</v>
      </c>
      <c r="I17" s="342">
        <v>4.8099999999999996</v>
      </c>
      <c r="J17" s="342">
        <f>M17*I17</f>
        <v>14.43</v>
      </c>
      <c r="K17" s="342">
        <v>57.72</v>
      </c>
      <c r="L17" s="343">
        <v>4</v>
      </c>
      <c r="M17" s="343">
        <v>3</v>
      </c>
      <c r="N17" s="343">
        <v>12</v>
      </c>
      <c r="O17" s="343">
        <v>3.6999999999999998E-2</v>
      </c>
      <c r="P17" s="343">
        <v>0.2</v>
      </c>
      <c r="Q17" s="343">
        <v>2.0699999999999998</v>
      </c>
      <c r="R17" s="343">
        <v>3.94</v>
      </c>
      <c r="S17" s="343">
        <v>7.88</v>
      </c>
      <c r="T17" s="343">
        <v>5.8319068287037042E-2</v>
      </c>
      <c r="U17" s="343">
        <v>0.6</v>
      </c>
      <c r="V17" s="343">
        <v>7.87</v>
      </c>
      <c r="W17" s="343">
        <v>6.5</v>
      </c>
      <c r="X17" s="343">
        <v>1.97</v>
      </c>
      <c r="Y17" s="343">
        <v>0.56695937500000004</v>
      </c>
      <c r="Z17" s="343">
        <v>2.97</v>
      </c>
      <c r="AA17" s="343">
        <v>13.5</v>
      </c>
      <c r="AB17" s="343">
        <v>8.66</v>
      </c>
      <c r="AC17" s="343">
        <v>8.3800000000000008</v>
      </c>
      <c r="AD17" s="343">
        <v>16</v>
      </c>
      <c r="AE17" s="343">
        <v>5</v>
      </c>
      <c r="AF17" s="343">
        <v>80</v>
      </c>
      <c r="AG17" s="343">
        <v>52.916390624999998</v>
      </c>
      <c r="AH17" s="343">
        <v>287.22000000000003</v>
      </c>
      <c r="AI17" s="344">
        <v>48.14</v>
      </c>
      <c r="AJ17" s="345">
        <v>40.5</v>
      </c>
      <c r="AK17" s="345">
        <v>46.9</v>
      </c>
    </row>
    <row r="18" spans="1:37" s="328" customFormat="1" ht="25.5" customHeight="1" x14ac:dyDescent="0.2">
      <c r="A18" s="338" t="s">
        <v>1659</v>
      </c>
      <c r="B18" s="339"/>
      <c r="C18" s="340" t="s">
        <v>1656</v>
      </c>
      <c r="D18" s="338"/>
      <c r="E18" s="341" t="s">
        <v>1659</v>
      </c>
      <c r="F18" s="341" t="s">
        <v>1660</v>
      </c>
      <c r="G18" s="350">
        <v>840315501805</v>
      </c>
      <c r="H18" s="350">
        <v>20840315501809</v>
      </c>
      <c r="I18" s="342">
        <v>4.8099999999999996</v>
      </c>
      <c r="J18" s="342">
        <f>M18*I18</f>
        <v>14.43</v>
      </c>
      <c r="K18" s="342">
        <v>57.72</v>
      </c>
      <c r="L18" s="343">
        <v>4</v>
      </c>
      <c r="M18" s="343">
        <v>3</v>
      </c>
      <c r="N18" s="343">
        <v>12</v>
      </c>
      <c r="O18" s="343">
        <v>3.6999999999999998E-2</v>
      </c>
      <c r="P18" s="343">
        <v>0.2</v>
      </c>
      <c r="Q18" s="343">
        <v>2.0699999999999998</v>
      </c>
      <c r="R18" s="343">
        <v>3.94</v>
      </c>
      <c r="S18" s="343">
        <v>7.88</v>
      </c>
      <c r="T18" s="343">
        <v>5.8319068287037042E-2</v>
      </c>
      <c r="U18" s="343">
        <v>0.6</v>
      </c>
      <c r="V18" s="343">
        <v>7.87</v>
      </c>
      <c r="W18" s="343">
        <v>6.5</v>
      </c>
      <c r="X18" s="343">
        <v>1.97</v>
      </c>
      <c r="Y18" s="343">
        <v>0.56695937500000004</v>
      </c>
      <c r="Z18" s="343">
        <v>2.97</v>
      </c>
      <c r="AA18" s="343">
        <v>13.5</v>
      </c>
      <c r="AB18" s="343">
        <v>8.66</v>
      </c>
      <c r="AC18" s="343">
        <v>8.3800000000000008</v>
      </c>
      <c r="AD18" s="343">
        <v>16</v>
      </c>
      <c r="AE18" s="343">
        <v>5</v>
      </c>
      <c r="AF18" s="343">
        <v>80</v>
      </c>
      <c r="AG18" s="343">
        <v>52.916390624999998</v>
      </c>
      <c r="AH18" s="343">
        <v>287.22000000000003</v>
      </c>
      <c r="AI18" s="344">
        <v>48.14</v>
      </c>
      <c r="AJ18" s="345">
        <v>40.5</v>
      </c>
      <c r="AK18" s="345">
        <v>46.9</v>
      </c>
    </row>
    <row r="19" spans="1:37" ht="19.5" customHeight="1" x14ac:dyDescent="0.25">
      <c r="A19" s="264" t="s">
        <v>1661</v>
      </c>
      <c r="B19" s="267"/>
      <c r="C19" s="267"/>
      <c r="D19" s="267"/>
      <c r="E19" s="267"/>
      <c r="F19" s="281"/>
      <c r="G19" s="265"/>
      <c r="H19" s="265"/>
      <c r="I19" s="393"/>
      <c r="J19" s="393"/>
      <c r="K19" s="393"/>
      <c r="L19" s="193"/>
      <c r="M19" s="193"/>
      <c r="N19" s="193"/>
      <c r="O19" s="193"/>
      <c r="P19" s="193"/>
      <c r="Q19" s="193"/>
      <c r="R19" s="193"/>
      <c r="S19" s="193"/>
      <c r="T19" s="193"/>
      <c r="U19" s="193"/>
      <c r="V19" s="193"/>
      <c r="W19" s="193"/>
      <c r="X19" s="193"/>
      <c r="Y19" s="193"/>
      <c r="Z19" s="193"/>
      <c r="AA19" s="193"/>
      <c r="AB19" s="193"/>
      <c r="AC19" s="193"/>
      <c r="AD19" s="193"/>
      <c r="AE19" s="193"/>
      <c r="AF19" s="194"/>
      <c r="AG19" s="193"/>
      <c r="AH19" s="193"/>
      <c r="AI19" s="193"/>
      <c r="AJ19" s="193"/>
      <c r="AK19" s="193"/>
    </row>
    <row r="20" spans="1:37" s="184" customFormat="1" ht="25.5" customHeight="1" x14ac:dyDescent="0.25">
      <c r="A20" s="199" t="s">
        <v>1662</v>
      </c>
      <c r="B20" s="182"/>
      <c r="C20" s="182" t="s">
        <v>1656</v>
      </c>
      <c r="D20" s="183"/>
      <c r="E20" s="199" t="s">
        <v>1662</v>
      </c>
      <c r="F20" s="182" t="s">
        <v>1663</v>
      </c>
      <c r="G20" s="180">
        <v>840315500976</v>
      </c>
      <c r="H20" s="180">
        <v>20840315500970</v>
      </c>
      <c r="I20" s="200">
        <v>8.4</v>
      </c>
      <c r="J20" s="200">
        <v>33.6</v>
      </c>
      <c r="K20" s="200">
        <v>100.80000000000001</v>
      </c>
      <c r="L20" s="183">
        <v>3</v>
      </c>
      <c r="M20" s="183">
        <v>4</v>
      </c>
      <c r="N20" s="183">
        <v>12</v>
      </c>
      <c r="O20" s="202">
        <v>1.7000000000000001E-2</v>
      </c>
      <c r="P20" s="202">
        <v>0.105</v>
      </c>
      <c r="Q20" s="201">
        <v>1.0429999999999999</v>
      </c>
      <c r="R20" s="202">
        <v>3.6221999999999999</v>
      </c>
      <c r="S20" s="202">
        <v>8</v>
      </c>
      <c r="T20" s="252">
        <v>6.8099999999999994E-2</v>
      </c>
      <c r="U20" s="202">
        <v>0.42199999999999999</v>
      </c>
      <c r="V20" s="201">
        <v>7.1260000000000003</v>
      </c>
      <c r="W20" s="202">
        <v>2.0470000000000002</v>
      </c>
      <c r="X20" s="202">
        <v>8.0709999999999997</v>
      </c>
      <c r="Y20" s="252">
        <v>0.219</v>
      </c>
      <c r="Z20" s="202">
        <v>1.5840000000000001</v>
      </c>
      <c r="AA20" s="201">
        <v>8</v>
      </c>
      <c r="AB20" s="202">
        <v>6</v>
      </c>
      <c r="AC20" s="202">
        <v>7.875</v>
      </c>
      <c r="AD20" s="285">
        <v>36</v>
      </c>
      <c r="AE20" s="285">
        <v>5</v>
      </c>
      <c r="AF20" s="286">
        <v>180</v>
      </c>
      <c r="AG20" s="251">
        <v>49.304000000000002</v>
      </c>
      <c r="AH20" s="287">
        <v>334.91800000000001</v>
      </c>
      <c r="AI20" s="251">
        <v>48</v>
      </c>
      <c r="AJ20" s="251">
        <v>40</v>
      </c>
      <c r="AK20" s="251">
        <v>44.374000000000002</v>
      </c>
    </row>
    <row r="21" spans="1:37" s="184" customFormat="1" ht="25.5" customHeight="1" x14ac:dyDescent="0.25">
      <c r="A21" s="199" t="s">
        <v>1664</v>
      </c>
      <c r="B21" s="182"/>
      <c r="C21" s="182" t="s">
        <v>1656</v>
      </c>
      <c r="D21" s="183"/>
      <c r="E21" s="199" t="s">
        <v>1664</v>
      </c>
      <c r="F21" s="182" t="s">
        <v>1665</v>
      </c>
      <c r="G21" s="180">
        <v>840315500983</v>
      </c>
      <c r="H21" s="180">
        <v>20840315500987</v>
      </c>
      <c r="I21" s="200">
        <v>8.4</v>
      </c>
      <c r="J21" s="200">
        <v>33.6</v>
      </c>
      <c r="K21" s="200">
        <v>100.80000000000001</v>
      </c>
      <c r="L21" s="183">
        <v>3</v>
      </c>
      <c r="M21" s="183">
        <v>4</v>
      </c>
      <c r="N21" s="183">
        <v>12</v>
      </c>
      <c r="O21" s="202">
        <v>1.7000000000000001E-2</v>
      </c>
      <c r="P21" s="202">
        <v>0.105</v>
      </c>
      <c r="Q21" s="201">
        <v>1.0429999999999999</v>
      </c>
      <c r="R21" s="202">
        <v>3.6221999999999999</v>
      </c>
      <c r="S21" s="202">
        <v>8</v>
      </c>
      <c r="T21" s="252">
        <v>6.8099999999999994E-2</v>
      </c>
      <c r="U21" s="202">
        <v>0.42199999999999999</v>
      </c>
      <c r="V21" s="201">
        <v>7.1260000000000003</v>
      </c>
      <c r="W21" s="202">
        <v>2.0470000000000002</v>
      </c>
      <c r="X21" s="202">
        <v>8.0709999999999997</v>
      </c>
      <c r="Y21" s="252">
        <v>0.219</v>
      </c>
      <c r="Z21" s="202">
        <v>1.5840000000000001</v>
      </c>
      <c r="AA21" s="201">
        <v>8</v>
      </c>
      <c r="AB21" s="202">
        <v>6</v>
      </c>
      <c r="AC21" s="202">
        <v>7.875</v>
      </c>
      <c r="AD21" s="285">
        <v>36</v>
      </c>
      <c r="AE21" s="285">
        <v>5</v>
      </c>
      <c r="AF21" s="286">
        <v>180</v>
      </c>
      <c r="AG21" s="251">
        <v>49.304000000000002</v>
      </c>
      <c r="AH21" s="287">
        <v>334.91800000000001</v>
      </c>
      <c r="AI21" s="251">
        <v>48</v>
      </c>
      <c r="AJ21" s="251">
        <v>40</v>
      </c>
      <c r="AK21" s="251">
        <v>44.374000000000002</v>
      </c>
    </row>
    <row r="22" spans="1:37" s="184" customFormat="1" ht="25.5" customHeight="1" x14ac:dyDescent="0.25">
      <c r="A22" s="199" t="s">
        <v>1666</v>
      </c>
      <c r="B22" s="182"/>
      <c r="C22" s="182" t="s">
        <v>1656</v>
      </c>
      <c r="D22" s="183"/>
      <c r="E22" s="199" t="s">
        <v>1666</v>
      </c>
      <c r="F22" s="182" t="s">
        <v>1667</v>
      </c>
      <c r="G22" s="180">
        <v>840315501003</v>
      </c>
      <c r="H22" s="180">
        <v>20840315501007</v>
      </c>
      <c r="I22" s="200">
        <v>5.6</v>
      </c>
      <c r="J22" s="200">
        <v>33.6</v>
      </c>
      <c r="K22" s="200">
        <v>67.199999999999989</v>
      </c>
      <c r="L22" s="183">
        <v>3</v>
      </c>
      <c r="M22" s="183">
        <v>4</v>
      </c>
      <c r="N22" s="183">
        <v>12</v>
      </c>
      <c r="O22" s="202">
        <v>7.0000000000000001E-3</v>
      </c>
      <c r="P22" s="202">
        <v>0.06</v>
      </c>
      <c r="Q22" s="201">
        <v>0.9</v>
      </c>
      <c r="R22" s="202">
        <v>3.2</v>
      </c>
      <c r="S22" s="202">
        <v>4.0199999999999996</v>
      </c>
      <c r="T22" s="252">
        <v>3.6600000000000001E-2</v>
      </c>
      <c r="U22" s="202">
        <v>0.23300000000000001</v>
      </c>
      <c r="V22" s="201">
        <v>3.2</v>
      </c>
      <c r="W22" s="202">
        <v>4.9210000000000003</v>
      </c>
      <c r="X22" s="202">
        <v>4.0199999999999996</v>
      </c>
      <c r="Y22" s="252">
        <v>0.13500000000000001</v>
      </c>
      <c r="Z22" s="202">
        <v>0.94799999999999995</v>
      </c>
      <c r="AA22" s="201">
        <v>10.81</v>
      </c>
      <c r="AB22" s="202">
        <v>5.37</v>
      </c>
      <c r="AC22" s="202">
        <v>4.0199999999999996</v>
      </c>
      <c r="AD22" s="285">
        <v>31</v>
      </c>
      <c r="AE22" s="285">
        <v>9</v>
      </c>
      <c r="AF22" s="286">
        <v>279</v>
      </c>
      <c r="AG22" s="251">
        <v>57.222999999999999</v>
      </c>
      <c r="AH22" s="287">
        <v>315.09699999999998</v>
      </c>
      <c r="AI22" s="251">
        <v>48.353000000000002</v>
      </c>
      <c r="AJ22" s="251">
        <v>40</v>
      </c>
      <c r="AK22" s="251">
        <v>51.125</v>
      </c>
    </row>
    <row r="23" spans="1:37" ht="19.5" customHeight="1" x14ac:dyDescent="0.25">
      <c r="A23" s="264" t="s">
        <v>1668</v>
      </c>
      <c r="B23" s="267"/>
      <c r="C23" s="267"/>
      <c r="D23" s="267"/>
      <c r="E23" s="267"/>
      <c r="F23" s="281"/>
      <c r="G23" s="265"/>
      <c r="H23" s="265"/>
      <c r="I23" s="393"/>
      <c r="J23" s="393"/>
      <c r="K23" s="393"/>
      <c r="L23" s="193"/>
      <c r="M23" s="193"/>
      <c r="N23" s="193"/>
      <c r="O23" s="193"/>
      <c r="P23" s="193"/>
      <c r="Q23" s="193"/>
      <c r="R23" s="193"/>
      <c r="S23" s="193"/>
      <c r="T23" s="193"/>
      <c r="U23" s="193"/>
      <c r="V23" s="193"/>
      <c r="W23" s="193"/>
      <c r="X23" s="193"/>
      <c r="Y23" s="193"/>
      <c r="Z23" s="193"/>
      <c r="AA23" s="193"/>
      <c r="AB23" s="193"/>
      <c r="AC23" s="193"/>
      <c r="AD23" s="193"/>
      <c r="AE23" s="193"/>
      <c r="AF23" s="194"/>
      <c r="AG23" s="193"/>
      <c r="AH23" s="193"/>
      <c r="AI23" s="193"/>
      <c r="AJ23" s="193"/>
      <c r="AK23" s="193"/>
    </row>
    <row r="24" spans="1:37" s="184" customFormat="1" ht="25.5" customHeight="1" x14ac:dyDescent="0.25">
      <c r="A24" s="199" t="s">
        <v>1669</v>
      </c>
      <c r="B24" s="182"/>
      <c r="C24" s="182" t="s">
        <v>1099</v>
      </c>
      <c r="D24" s="183"/>
      <c r="E24" s="199" t="s">
        <v>1669</v>
      </c>
      <c r="F24" s="182" t="s">
        <v>1670</v>
      </c>
      <c r="G24" s="180">
        <v>850010111353</v>
      </c>
      <c r="H24" s="180">
        <v>40850010111351</v>
      </c>
      <c r="I24" s="200">
        <v>3.5</v>
      </c>
      <c r="J24" s="200">
        <v>14</v>
      </c>
      <c r="K24" s="200">
        <v>42</v>
      </c>
      <c r="L24" s="183">
        <v>3</v>
      </c>
      <c r="M24" s="183">
        <v>4</v>
      </c>
      <c r="N24" s="183">
        <v>12</v>
      </c>
      <c r="O24" s="202">
        <v>8.344212962962963E-3</v>
      </c>
      <c r="P24" s="202">
        <v>0.06</v>
      </c>
      <c r="Q24" s="201">
        <v>1.1299999999999999</v>
      </c>
      <c r="R24" s="202">
        <v>3.19</v>
      </c>
      <c r="S24" s="202">
        <v>4</v>
      </c>
      <c r="T24" s="252">
        <v>3.4202361111111107E-2</v>
      </c>
      <c r="U24" s="202">
        <v>0.28000000000000003</v>
      </c>
      <c r="V24" s="201">
        <v>4.88</v>
      </c>
      <c r="W24" s="202">
        <v>3.3</v>
      </c>
      <c r="X24" s="202">
        <v>3.67</v>
      </c>
      <c r="Y24" s="252">
        <v>0.16044355555555556</v>
      </c>
      <c r="Z24" s="202">
        <v>1.08</v>
      </c>
      <c r="AA24" s="201">
        <v>10.56</v>
      </c>
      <c r="AB24" s="202">
        <v>5.38</v>
      </c>
      <c r="AC24" s="202">
        <v>4.88</v>
      </c>
      <c r="AD24" s="285">
        <v>31</v>
      </c>
      <c r="AE24" s="285">
        <v>9</v>
      </c>
      <c r="AF24" s="286">
        <v>279</v>
      </c>
      <c r="AG24" s="251">
        <v>54.827777777777776</v>
      </c>
      <c r="AH24" s="287">
        <v>366.32</v>
      </c>
      <c r="AI24" s="251">
        <v>48</v>
      </c>
      <c r="AJ24" s="251">
        <v>40</v>
      </c>
      <c r="AK24" s="251">
        <v>49.344999999999999</v>
      </c>
    </row>
    <row r="25" spans="1:37" s="184" customFormat="1" ht="25.5" customHeight="1" x14ac:dyDescent="0.25">
      <c r="A25" s="199" t="s">
        <v>1671</v>
      </c>
      <c r="B25" s="182"/>
      <c r="C25" s="182" t="s">
        <v>1099</v>
      </c>
      <c r="D25" s="183"/>
      <c r="E25" s="199" t="s">
        <v>1671</v>
      </c>
      <c r="F25" s="182" t="s">
        <v>1672</v>
      </c>
      <c r="G25" s="180">
        <v>850010111360</v>
      </c>
      <c r="H25" s="180">
        <v>40850010111368</v>
      </c>
      <c r="I25" s="200">
        <v>3.5</v>
      </c>
      <c r="J25" s="200">
        <v>14</v>
      </c>
      <c r="K25" s="200">
        <v>42</v>
      </c>
      <c r="L25" s="183">
        <v>3</v>
      </c>
      <c r="M25" s="183">
        <v>4</v>
      </c>
      <c r="N25" s="183">
        <v>12</v>
      </c>
      <c r="O25" s="202">
        <v>8.344212962962963E-3</v>
      </c>
      <c r="P25" s="202">
        <v>0.06</v>
      </c>
      <c r="Q25" s="201">
        <v>1.1299999999999999</v>
      </c>
      <c r="R25" s="202">
        <v>3.19</v>
      </c>
      <c r="S25" s="202">
        <v>4</v>
      </c>
      <c r="T25" s="252">
        <v>3.4202361111111107E-2</v>
      </c>
      <c r="U25" s="202">
        <v>0.28000000000000003</v>
      </c>
      <c r="V25" s="201">
        <v>4.88</v>
      </c>
      <c r="W25" s="202">
        <v>3.3</v>
      </c>
      <c r="X25" s="202">
        <v>3.67</v>
      </c>
      <c r="Y25" s="252">
        <v>0.16044355555555556</v>
      </c>
      <c r="Z25" s="202">
        <v>1.08</v>
      </c>
      <c r="AA25" s="201">
        <v>10.56</v>
      </c>
      <c r="AB25" s="202">
        <v>5.38</v>
      </c>
      <c r="AC25" s="202">
        <v>4.88</v>
      </c>
      <c r="AD25" s="285">
        <v>31</v>
      </c>
      <c r="AE25" s="285">
        <v>9</v>
      </c>
      <c r="AF25" s="286">
        <v>279</v>
      </c>
      <c r="AG25" s="251">
        <v>54.827777777777776</v>
      </c>
      <c r="AH25" s="287">
        <v>366.32</v>
      </c>
      <c r="AI25" s="251">
        <v>48</v>
      </c>
      <c r="AJ25" s="251">
        <v>40</v>
      </c>
      <c r="AK25" s="251">
        <v>49.344999999999999</v>
      </c>
    </row>
    <row r="26" spans="1:37" ht="19.5" customHeight="1" x14ac:dyDescent="0.25">
      <c r="A26" s="264" t="s">
        <v>1673</v>
      </c>
      <c r="B26" s="267"/>
      <c r="C26" s="267"/>
      <c r="D26" s="267"/>
      <c r="E26" s="267"/>
      <c r="F26" s="281"/>
      <c r="G26" s="265"/>
      <c r="H26" s="265"/>
      <c r="I26" s="393"/>
      <c r="J26" s="393"/>
      <c r="K26" s="393"/>
      <c r="L26" s="193"/>
      <c r="M26" s="193"/>
      <c r="N26" s="193"/>
      <c r="O26" s="193"/>
      <c r="P26" s="193"/>
      <c r="Q26" s="193"/>
      <c r="R26" s="193"/>
      <c r="S26" s="193"/>
      <c r="T26" s="193"/>
      <c r="U26" s="193"/>
      <c r="V26" s="193"/>
      <c r="W26" s="193"/>
      <c r="X26" s="193"/>
      <c r="Y26" s="193"/>
      <c r="Z26" s="193"/>
      <c r="AA26" s="193"/>
      <c r="AB26" s="193"/>
      <c r="AC26" s="193"/>
      <c r="AD26" s="193"/>
      <c r="AE26" s="193"/>
      <c r="AF26" s="194"/>
      <c r="AG26" s="193"/>
      <c r="AH26" s="193"/>
      <c r="AI26" s="193"/>
      <c r="AJ26" s="193"/>
      <c r="AK26" s="193"/>
    </row>
    <row r="27" spans="1:37" s="184" customFormat="1" ht="25.5" customHeight="1" x14ac:dyDescent="0.25">
      <c r="A27" s="199" t="s">
        <v>1674</v>
      </c>
      <c r="B27" s="182"/>
      <c r="C27" s="182" t="s">
        <v>1650</v>
      </c>
      <c r="D27" s="183">
        <v>1646346</v>
      </c>
      <c r="E27" s="199" t="s">
        <v>1675</v>
      </c>
      <c r="F27" s="182" t="s">
        <v>1676</v>
      </c>
      <c r="G27" s="180">
        <v>850010111391</v>
      </c>
      <c r="H27" s="180">
        <v>20850010111395</v>
      </c>
      <c r="I27" s="200">
        <v>5.6</v>
      </c>
      <c r="J27" s="200">
        <v>22.4</v>
      </c>
      <c r="K27" s="200">
        <v>67.199999999999989</v>
      </c>
      <c r="L27" s="183">
        <v>3</v>
      </c>
      <c r="M27" s="183">
        <v>4</v>
      </c>
      <c r="N27" s="183">
        <v>12</v>
      </c>
      <c r="O27" s="202">
        <v>1.2656250000000001E-2</v>
      </c>
      <c r="P27" s="202">
        <v>0.53</v>
      </c>
      <c r="Q27" s="201">
        <v>1.81</v>
      </c>
      <c r="R27" s="202">
        <v>1.88</v>
      </c>
      <c r="S27" s="202">
        <v>6.69</v>
      </c>
      <c r="T27" s="252">
        <v>5.133056640625E-2</v>
      </c>
      <c r="U27" s="202">
        <v>2.2000000000000002</v>
      </c>
      <c r="V27" s="201">
        <v>7.75</v>
      </c>
      <c r="W27" s="202">
        <v>1.8125</v>
      </c>
      <c r="X27" s="202">
        <v>6.75</v>
      </c>
      <c r="Y27" s="252">
        <v>0.21</v>
      </c>
      <c r="Z27" s="202">
        <v>6.88</v>
      </c>
      <c r="AA27" s="201">
        <v>7.5</v>
      </c>
      <c r="AB27" s="202">
        <v>5.93</v>
      </c>
      <c r="AC27" s="202">
        <v>7</v>
      </c>
      <c r="AD27" s="285">
        <v>36</v>
      </c>
      <c r="AE27" s="285">
        <v>6</v>
      </c>
      <c r="AF27" s="286">
        <v>216</v>
      </c>
      <c r="AG27" s="251">
        <v>51.111111111111114</v>
      </c>
      <c r="AH27" s="287">
        <v>1666.55</v>
      </c>
      <c r="AI27" s="251">
        <v>48</v>
      </c>
      <c r="AJ27" s="251">
        <v>40</v>
      </c>
      <c r="AK27" s="251">
        <v>46</v>
      </c>
    </row>
    <row r="28" spans="1:37" s="184" customFormat="1" ht="25.5" customHeight="1" x14ac:dyDescent="0.25">
      <c r="A28" s="199" t="s">
        <v>1677</v>
      </c>
      <c r="B28" s="182"/>
      <c r="C28" s="182" t="s">
        <v>1650</v>
      </c>
      <c r="D28" s="183">
        <v>1755032</v>
      </c>
      <c r="E28" s="199" t="s">
        <v>1677</v>
      </c>
      <c r="F28" s="182" t="s">
        <v>1678</v>
      </c>
      <c r="G28" s="180">
        <v>850010111902</v>
      </c>
      <c r="H28" s="180">
        <v>20850010111906</v>
      </c>
      <c r="I28" s="200">
        <v>5.6</v>
      </c>
      <c r="J28" s="200">
        <v>22.4</v>
      </c>
      <c r="K28" s="200">
        <v>67.2</v>
      </c>
      <c r="L28" s="183">
        <v>3</v>
      </c>
      <c r="M28" s="183">
        <v>4</v>
      </c>
      <c r="N28" s="183">
        <v>12</v>
      </c>
      <c r="O28" s="202">
        <v>1.2999999999999999E-2</v>
      </c>
      <c r="P28" s="202">
        <v>0.53</v>
      </c>
      <c r="Q28" s="201">
        <v>1.81</v>
      </c>
      <c r="R28" s="202">
        <v>1.88</v>
      </c>
      <c r="S28" s="202">
        <v>6.69</v>
      </c>
      <c r="T28" s="252">
        <v>5.1799999999999999E-2</v>
      </c>
      <c r="U28" s="202">
        <v>2.2000000000000002</v>
      </c>
      <c r="V28" s="201">
        <v>7.25</v>
      </c>
      <c r="W28" s="202">
        <v>1.81</v>
      </c>
      <c r="X28" s="202">
        <v>6.75</v>
      </c>
      <c r="Y28" s="252">
        <v>0.214</v>
      </c>
      <c r="Z28" s="202">
        <v>6.88</v>
      </c>
      <c r="AA28" s="201">
        <v>7.5</v>
      </c>
      <c r="AB28" s="202">
        <v>5.93</v>
      </c>
      <c r="AC28" s="202">
        <v>7</v>
      </c>
      <c r="AD28" s="285">
        <v>37</v>
      </c>
      <c r="AE28" s="285">
        <v>6</v>
      </c>
      <c r="AF28" s="286">
        <v>222</v>
      </c>
      <c r="AG28" s="251">
        <v>51.1</v>
      </c>
      <c r="AH28" s="287">
        <v>1707.83</v>
      </c>
      <c r="AI28" s="251">
        <v>48</v>
      </c>
      <c r="AJ28" s="251">
        <v>40</v>
      </c>
      <c r="AK28" s="251">
        <v>46</v>
      </c>
    </row>
    <row r="29" spans="1:37" s="184" customFormat="1" ht="25.5" customHeight="1" x14ac:dyDescent="0.25">
      <c r="A29" s="199" t="s">
        <v>1679</v>
      </c>
      <c r="B29" s="182"/>
      <c r="C29" s="182" t="s">
        <v>1650</v>
      </c>
      <c r="D29" s="183">
        <v>1755029</v>
      </c>
      <c r="E29" s="199" t="s">
        <v>1679</v>
      </c>
      <c r="F29" s="182" t="s">
        <v>1680</v>
      </c>
      <c r="G29" s="180">
        <v>840315500969</v>
      </c>
      <c r="H29" s="180">
        <v>20840315500963</v>
      </c>
      <c r="I29" s="200">
        <v>8.4</v>
      </c>
      <c r="J29" s="200">
        <v>33.6</v>
      </c>
      <c r="K29" s="200">
        <v>100.8</v>
      </c>
      <c r="L29" s="183">
        <v>3</v>
      </c>
      <c r="M29" s="183">
        <v>4</v>
      </c>
      <c r="N29" s="183">
        <v>12</v>
      </c>
      <c r="O29" s="202">
        <v>1.6E-2</v>
      </c>
      <c r="P29" s="202">
        <v>0.56000000000000005</v>
      </c>
      <c r="Q29" s="201">
        <v>2.09</v>
      </c>
      <c r="R29" s="202">
        <v>2.2090000000000001</v>
      </c>
      <c r="S29" s="202">
        <v>6.03</v>
      </c>
      <c r="T29" s="252">
        <v>6.9199999999999998E-2</v>
      </c>
      <c r="U29" s="202">
        <v>2.44</v>
      </c>
      <c r="V29" s="201">
        <v>8.68</v>
      </c>
      <c r="W29" s="202">
        <v>2.16</v>
      </c>
      <c r="X29" s="202">
        <v>6.18</v>
      </c>
      <c r="Y29" s="252">
        <v>0.26</v>
      </c>
      <c r="Z29" s="202">
        <v>7.5</v>
      </c>
      <c r="AA29" s="201">
        <v>9</v>
      </c>
      <c r="AB29" s="202">
        <v>7.18</v>
      </c>
      <c r="AC29" s="202">
        <v>6.62</v>
      </c>
      <c r="AD29" s="285">
        <v>26</v>
      </c>
      <c r="AE29" s="285">
        <v>6</v>
      </c>
      <c r="AF29" s="286">
        <v>156</v>
      </c>
      <c r="AG29" s="251">
        <v>51.38</v>
      </c>
      <c r="AH29" s="287">
        <v>1232.3630000000001</v>
      </c>
      <c r="AI29" s="251">
        <v>48</v>
      </c>
      <c r="AJ29" s="251">
        <v>40</v>
      </c>
      <c r="AK29" s="251">
        <v>46.25</v>
      </c>
    </row>
    <row r="30" spans="1:37" ht="19.5" customHeight="1" x14ac:dyDescent="0.25">
      <c r="A30" s="264" t="s">
        <v>1681</v>
      </c>
      <c r="B30" s="267"/>
      <c r="C30" s="267"/>
      <c r="D30" s="267"/>
      <c r="E30" s="267"/>
      <c r="F30" s="281"/>
      <c r="G30" s="265"/>
      <c r="H30" s="265"/>
      <c r="I30" s="393"/>
      <c r="J30" s="393"/>
      <c r="K30" s="393"/>
      <c r="L30" s="193"/>
      <c r="M30" s="193"/>
      <c r="N30" s="193"/>
      <c r="O30" s="193"/>
      <c r="P30" s="193"/>
      <c r="Q30" s="193"/>
      <c r="R30" s="193"/>
      <c r="S30" s="193"/>
      <c r="T30" s="193"/>
      <c r="U30" s="193"/>
      <c r="V30" s="193"/>
      <c r="W30" s="193"/>
      <c r="X30" s="193"/>
      <c r="Y30" s="193"/>
      <c r="Z30" s="193"/>
      <c r="AA30" s="193"/>
      <c r="AB30" s="193"/>
      <c r="AC30" s="193"/>
      <c r="AD30" s="193"/>
      <c r="AE30" s="193"/>
      <c r="AF30" s="194"/>
      <c r="AG30" s="193"/>
      <c r="AH30" s="193"/>
      <c r="AI30" s="193"/>
      <c r="AJ30" s="193"/>
      <c r="AK30" s="193"/>
    </row>
    <row r="31" spans="1:37" s="184" customFormat="1" ht="27" customHeight="1" x14ac:dyDescent="0.25">
      <c r="A31" s="341" t="s">
        <v>1682</v>
      </c>
      <c r="B31" s="339"/>
      <c r="C31" s="340" t="s">
        <v>1650</v>
      </c>
      <c r="D31" s="341">
        <v>1754039</v>
      </c>
      <c r="E31" s="341" t="s">
        <v>1682</v>
      </c>
      <c r="F31" s="341" t="s">
        <v>1683</v>
      </c>
      <c r="G31" s="350">
        <v>840315500372</v>
      </c>
      <c r="H31" s="350">
        <v>20840315500376</v>
      </c>
      <c r="I31" s="342">
        <v>5.04</v>
      </c>
      <c r="J31" s="342">
        <f t="shared" ref="J31:J40" si="0">I31*M31</f>
        <v>20.16</v>
      </c>
      <c r="K31" s="342">
        <v>60.48</v>
      </c>
      <c r="L31" s="343">
        <v>3</v>
      </c>
      <c r="M31" s="343">
        <v>4</v>
      </c>
      <c r="N31" s="343">
        <v>12</v>
      </c>
      <c r="O31" s="343">
        <v>3.7999999999999999E-2</v>
      </c>
      <c r="P31" s="343">
        <v>1.33</v>
      </c>
      <c r="Q31" s="343">
        <v>2.3199999999999998</v>
      </c>
      <c r="R31" s="343">
        <v>3.25</v>
      </c>
      <c r="S31" s="343">
        <v>8.6999999999999993</v>
      </c>
      <c r="T31" s="343">
        <v>0.17774651736111111</v>
      </c>
      <c r="U31" s="343">
        <v>5.55</v>
      </c>
      <c r="V31" s="343">
        <v>6.81</v>
      </c>
      <c r="W31" s="343">
        <v>4.9400000000000004</v>
      </c>
      <c r="X31" s="343">
        <v>9.1300000000000008</v>
      </c>
      <c r="Y31" s="343">
        <v>0.68359375</v>
      </c>
      <c r="Z31" s="343">
        <v>17.23</v>
      </c>
      <c r="AA31" s="343">
        <v>15.75</v>
      </c>
      <c r="AB31" s="343">
        <v>7.5</v>
      </c>
      <c r="AC31" s="343">
        <v>10</v>
      </c>
      <c r="AD31" s="343">
        <v>15</v>
      </c>
      <c r="AE31" s="343">
        <v>4</v>
      </c>
      <c r="AF31" s="343">
        <v>60</v>
      </c>
      <c r="AG31" s="343">
        <v>47.365059625000001</v>
      </c>
      <c r="AH31" s="343">
        <v>1083.92</v>
      </c>
      <c r="AI31" s="345">
        <v>47.44</v>
      </c>
      <c r="AJ31" s="345">
        <v>37.81</v>
      </c>
      <c r="AK31" s="345">
        <v>45.63</v>
      </c>
    </row>
    <row r="32" spans="1:37" s="409" customFormat="1" ht="27" customHeight="1" x14ac:dyDescent="0.25">
      <c r="A32" s="403" t="s">
        <v>1682</v>
      </c>
      <c r="B32" s="401">
        <v>45694</v>
      </c>
      <c r="C32" s="402" t="s">
        <v>1650</v>
      </c>
      <c r="D32" s="338"/>
      <c r="E32" s="403" t="s">
        <v>1684</v>
      </c>
      <c r="F32" s="403" t="s">
        <v>1683</v>
      </c>
      <c r="G32" s="404">
        <v>840315500372</v>
      </c>
      <c r="H32" s="404">
        <v>20840315500376</v>
      </c>
      <c r="I32" s="405">
        <v>5.04</v>
      </c>
      <c r="J32" s="405">
        <f>I32*M32</f>
        <v>20.16</v>
      </c>
      <c r="K32" s="405">
        <v>60.48</v>
      </c>
      <c r="L32" s="406">
        <v>3</v>
      </c>
      <c r="M32" s="406">
        <v>4</v>
      </c>
      <c r="N32" s="406">
        <v>12</v>
      </c>
      <c r="O32" s="406">
        <v>3.7999999999999999E-2</v>
      </c>
      <c r="P32" s="406">
        <v>1.33</v>
      </c>
      <c r="Q32" s="406">
        <v>2.3199999999999998</v>
      </c>
      <c r="R32" s="406">
        <v>3.25</v>
      </c>
      <c r="S32" s="406">
        <v>8.6999999999999993</v>
      </c>
      <c r="T32" s="406">
        <v>0.16469282407407407</v>
      </c>
      <c r="U32" s="406">
        <v>4.9400000000000004</v>
      </c>
      <c r="V32" s="406">
        <v>6.56</v>
      </c>
      <c r="W32" s="406">
        <v>4.6900000000000004</v>
      </c>
      <c r="X32" s="406">
        <v>9.25</v>
      </c>
      <c r="Y32" s="406">
        <v>0.57595416666666666</v>
      </c>
      <c r="Z32" s="406">
        <v>14.81</v>
      </c>
      <c r="AA32" s="406">
        <v>14.88</v>
      </c>
      <c r="AB32" s="406">
        <v>6.86</v>
      </c>
      <c r="AC32" s="406">
        <v>9.75</v>
      </c>
      <c r="AD32" s="406">
        <v>15</v>
      </c>
      <c r="AE32" s="406">
        <v>4</v>
      </c>
      <c r="AF32" s="406">
        <v>60</v>
      </c>
      <c r="AG32" s="406">
        <v>47.365059625000001</v>
      </c>
      <c r="AH32" s="406">
        <v>1083.92</v>
      </c>
      <c r="AI32" s="408">
        <v>47.44</v>
      </c>
      <c r="AJ32" s="408">
        <v>37.81</v>
      </c>
      <c r="AK32" s="408">
        <v>45.63</v>
      </c>
    </row>
    <row r="33" spans="1:37" s="184" customFormat="1" ht="27" customHeight="1" x14ac:dyDescent="0.25">
      <c r="A33" s="341" t="s">
        <v>1685</v>
      </c>
      <c r="B33" s="339"/>
      <c r="C33" s="340" t="s">
        <v>1650</v>
      </c>
      <c r="D33" s="341">
        <v>1754054</v>
      </c>
      <c r="E33" s="341" t="s">
        <v>1685</v>
      </c>
      <c r="F33" s="341" t="s">
        <v>1686</v>
      </c>
      <c r="G33" s="350">
        <v>840315500365</v>
      </c>
      <c r="H33" s="350">
        <v>20840315500369</v>
      </c>
      <c r="I33" s="342">
        <v>5.04</v>
      </c>
      <c r="J33" s="342">
        <f t="shared" si="0"/>
        <v>20.16</v>
      </c>
      <c r="K33" s="342">
        <v>60.48</v>
      </c>
      <c r="L33" s="343">
        <v>3</v>
      </c>
      <c r="M33" s="343">
        <v>4</v>
      </c>
      <c r="N33" s="343">
        <v>12</v>
      </c>
      <c r="O33" s="343">
        <v>3.7999999999999999E-2</v>
      </c>
      <c r="P33" s="343">
        <v>1.33</v>
      </c>
      <c r="Q33" s="343">
        <v>2.3199999999999998</v>
      </c>
      <c r="R33" s="343">
        <v>3.25</v>
      </c>
      <c r="S33" s="343">
        <v>8.6999999999999993</v>
      </c>
      <c r="T33" s="343">
        <v>0.17774651736111111</v>
      </c>
      <c r="U33" s="343">
        <v>5.55</v>
      </c>
      <c r="V33" s="343">
        <v>6.81</v>
      </c>
      <c r="W33" s="343">
        <v>4.9400000000000004</v>
      </c>
      <c r="X33" s="343">
        <v>9.1300000000000008</v>
      </c>
      <c r="Y33" s="343">
        <v>0.68359375</v>
      </c>
      <c r="Z33" s="343">
        <v>17.23</v>
      </c>
      <c r="AA33" s="343">
        <v>15.75</v>
      </c>
      <c r="AB33" s="343">
        <v>7.5</v>
      </c>
      <c r="AC33" s="343">
        <v>10</v>
      </c>
      <c r="AD33" s="343">
        <v>15</v>
      </c>
      <c r="AE33" s="343">
        <v>4</v>
      </c>
      <c r="AF33" s="343">
        <v>60</v>
      </c>
      <c r="AG33" s="343">
        <v>47.365059625000001</v>
      </c>
      <c r="AH33" s="343">
        <v>1083.92</v>
      </c>
      <c r="AI33" s="345">
        <v>47.44</v>
      </c>
      <c r="AJ33" s="345">
        <v>37.81</v>
      </c>
      <c r="AK33" s="345">
        <v>45.63</v>
      </c>
    </row>
    <row r="34" spans="1:37" s="409" customFormat="1" ht="27" customHeight="1" x14ac:dyDescent="0.25">
      <c r="A34" s="403" t="s">
        <v>1685</v>
      </c>
      <c r="B34" s="401">
        <v>45694</v>
      </c>
      <c r="C34" s="402" t="s">
        <v>1650</v>
      </c>
      <c r="D34" s="338"/>
      <c r="E34" s="403" t="s">
        <v>1687</v>
      </c>
      <c r="F34" s="403" t="s">
        <v>1686</v>
      </c>
      <c r="G34" s="404">
        <v>840315500365</v>
      </c>
      <c r="H34" s="404">
        <v>20840315500369</v>
      </c>
      <c r="I34" s="405">
        <v>5.04</v>
      </c>
      <c r="J34" s="405">
        <f>I34*M34</f>
        <v>20.16</v>
      </c>
      <c r="K34" s="405">
        <v>60.48</v>
      </c>
      <c r="L34" s="406">
        <v>3</v>
      </c>
      <c r="M34" s="406">
        <v>4</v>
      </c>
      <c r="N34" s="406">
        <v>12</v>
      </c>
      <c r="O34" s="406">
        <v>3.7999999999999999E-2</v>
      </c>
      <c r="P34" s="406">
        <v>1.33</v>
      </c>
      <c r="Q34" s="406">
        <v>2.3199999999999998</v>
      </c>
      <c r="R34" s="406">
        <v>3.25</v>
      </c>
      <c r="S34" s="406">
        <v>8.6999999999999993</v>
      </c>
      <c r="T34" s="406">
        <v>0.16469282407407407</v>
      </c>
      <c r="U34" s="406">
        <v>4.9400000000000004</v>
      </c>
      <c r="V34" s="406">
        <v>6.56</v>
      </c>
      <c r="W34" s="406">
        <v>4.6900000000000004</v>
      </c>
      <c r="X34" s="406">
        <v>9.25</v>
      </c>
      <c r="Y34" s="406">
        <v>0.57595416666666666</v>
      </c>
      <c r="Z34" s="406">
        <v>14.81</v>
      </c>
      <c r="AA34" s="406">
        <v>14.88</v>
      </c>
      <c r="AB34" s="406">
        <v>6.86</v>
      </c>
      <c r="AC34" s="406">
        <v>9.75</v>
      </c>
      <c r="AD34" s="406">
        <v>15</v>
      </c>
      <c r="AE34" s="406">
        <v>4</v>
      </c>
      <c r="AF34" s="406">
        <v>60</v>
      </c>
      <c r="AG34" s="406">
        <v>47.365059625000001</v>
      </c>
      <c r="AH34" s="406">
        <v>1083.92</v>
      </c>
      <c r="AI34" s="408">
        <v>47.44</v>
      </c>
      <c r="AJ34" s="408">
        <v>37.81</v>
      </c>
      <c r="AK34" s="408">
        <v>45.63</v>
      </c>
    </row>
    <row r="35" spans="1:37" s="184" customFormat="1" ht="27" customHeight="1" x14ac:dyDescent="0.25">
      <c r="A35" s="341" t="s">
        <v>1688</v>
      </c>
      <c r="B35" s="339"/>
      <c r="C35" s="340" t="s">
        <v>1650</v>
      </c>
      <c r="D35" s="341">
        <v>1754078</v>
      </c>
      <c r="E35" s="341" t="s">
        <v>1688</v>
      </c>
      <c r="F35" s="341" t="s">
        <v>1689</v>
      </c>
      <c r="G35" s="350">
        <v>840315500389</v>
      </c>
      <c r="H35" s="350">
        <v>20840315500383</v>
      </c>
      <c r="I35" s="342">
        <v>5.04</v>
      </c>
      <c r="J35" s="342">
        <f t="shared" si="0"/>
        <v>20.16</v>
      </c>
      <c r="K35" s="342">
        <v>60.48</v>
      </c>
      <c r="L35" s="343">
        <v>3</v>
      </c>
      <c r="M35" s="343">
        <v>4</v>
      </c>
      <c r="N35" s="343">
        <v>12</v>
      </c>
      <c r="O35" s="343">
        <v>3.7999999999999999E-2</v>
      </c>
      <c r="P35" s="343">
        <v>1.33</v>
      </c>
      <c r="Q35" s="343">
        <v>2.3199999999999998</v>
      </c>
      <c r="R35" s="343">
        <v>3.25</v>
      </c>
      <c r="S35" s="343">
        <v>8.6999999999999993</v>
      </c>
      <c r="T35" s="343">
        <v>0.17774651736111111</v>
      </c>
      <c r="U35" s="343">
        <v>5.55</v>
      </c>
      <c r="V35" s="343">
        <v>6.81</v>
      </c>
      <c r="W35" s="343">
        <v>4.9400000000000004</v>
      </c>
      <c r="X35" s="343">
        <v>9.1300000000000008</v>
      </c>
      <c r="Y35" s="343">
        <v>0.68359375</v>
      </c>
      <c r="Z35" s="343">
        <v>17.23</v>
      </c>
      <c r="AA35" s="343">
        <v>15.75</v>
      </c>
      <c r="AB35" s="343">
        <v>7.5</v>
      </c>
      <c r="AC35" s="343">
        <v>10</v>
      </c>
      <c r="AD35" s="343">
        <v>15</v>
      </c>
      <c r="AE35" s="343">
        <v>4</v>
      </c>
      <c r="AF35" s="343">
        <v>60</v>
      </c>
      <c r="AG35" s="343">
        <v>47.365059625000001</v>
      </c>
      <c r="AH35" s="343">
        <v>1083.92</v>
      </c>
      <c r="AI35" s="345">
        <v>47.44</v>
      </c>
      <c r="AJ35" s="345">
        <v>37.81</v>
      </c>
      <c r="AK35" s="345">
        <v>45.63</v>
      </c>
    </row>
    <row r="36" spans="1:37" s="409" customFormat="1" ht="27" customHeight="1" x14ac:dyDescent="0.25">
      <c r="A36" s="403" t="s">
        <v>1688</v>
      </c>
      <c r="B36" s="401">
        <v>45694</v>
      </c>
      <c r="C36" s="402" t="s">
        <v>1650</v>
      </c>
      <c r="D36" s="338"/>
      <c r="E36" s="403" t="s">
        <v>1690</v>
      </c>
      <c r="F36" s="403" t="s">
        <v>1689</v>
      </c>
      <c r="G36" s="404">
        <v>840315500389</v>
      </c>
      <c r="H36" s="404">
        <v>20840315500383</v>
      </c>
      <c r="I36" s="405">
        <v>5.04</v>
      </c>
      <c r="J36" s="405">
        <f>I36*M36</f>
        <v>20.16</v>
      </c>
      <c r="K36" s="405">
        <v>60.48</v>
      </c>
      <c r="L36" s="406">
        <v>3</v>
      </c>
      <c r="M36" s="406">
        <v>4</v>
      </c>
      <c r="N36" s="406">
        <v>12</v>
      </c>
      <c r="O36" s="406">
        <v>3.7999999999999999E-2</v>
      </c>
      <c r="P36" s="406">
        <v>1.33</v>
      </c>
      <c r="Q36" s="406">
        <v>2.3199999999999998</v>
      </c>
      <c r="R36" s="406">
        <v>3.25</v>
      </c>
      <c r="S36" s="406">
        <v>8.6999999999999993</v>
      </c>
      <c r="T36" s="406">
        <v>0.16469282407407407</v>
      </c>
      <c r="U36" s="406">
        <v>4.9400000000000004</v>
      </c>
      <c r="V36" s="406">
        <v>6.56</v>
      </c>
      <c r="W36" s="406">
        <v>4.6900000000000004</v>
      </c>
      <c r="X36" s="406">
        <v>9.25</v>
      </c>
      <c r="Y36" s="406">
        <v>0.57595416666666666</v>
      </c>
      <c r="Z36" s="406">
        <v>14.81</v>
      </c>
      <c r="AA36" s="406">
        <v>14.88</v>
      </c>
      <c r="AB36" s="406">
        <v>6.86</v>
      </c>
      <c r="AC36" s="406">
        <v>9.75</v>
      </c>
      <c r="AD36" s="406">
        <v>15</v>
      </c>
      <c r="AE36" s="406">
        <v>4</v>
      </c>
      <c r="AF36" s="406">
        <v>60</v>
      </c>
      <c r="AG36" s="406">
        <v>47.365059625000001</v>
      </c>
      <c r="AH36" s="406">
        <v>1083.92</v>
      </c>
      <c r="AI36" s="408">
        <v>47.44</v>
      </c>
      <c r="AJ36" s="408">
        <v>37.81</v>
      </c>
      <c r="AK36" s="408">
        <v>45.63</v>
      </c>
    </row>
    <row r="37" spans="1:37" s="184" customFormat="1" ht="27" customHeight="1" x14ac:dyDescent="0.25">
      <c r="A37" s="341" t="s">
        <v>1691</v>
      </c>
      <c r="B37" s="339"/>
      <c r="C37" s="340" t="s">
        <v>1650</v>
      </c>
      <c r="D37" s="341">
        <v>1754051</v>
      </c>
      <c r="E37" s="341" t="s">
        <v>1691</v>
      </c>
      <c r="F37" s="341" t="s">
        <v>1692</v>
      </c>
      <c r="G37" s="350">
        <v>840315500358</v>
      </c>
      <c r="H37" s="350">
        <v>20840315500352</v>
      </c>
      <c r="I37" s="342">
        <v>5.04</v>
      </c>
      <c r="J37" s="342">
        <f t="shared" si="0"/>
        <v>20.16</v>
      </c>
      <c r="K37" s="342">
        <v>60.48</v>
      </c>
      <c r="L37" s="343">
        <v>3</v>
      </c>
      <c r="M37" s="343">
        <v>4</v>
      </c>
      <c r="N37" s="343">
        <v>12</v>
      </c>
      <c r="O37" s="343">
        <v>3.7999999999999999E-2</v>
      </c>
      <c r="P37" s="343">
        <v>1.33</v>
      </c>
      <c r="Q37" s="343">
        <v>2.3199999999999998</v>
      </c>
      <c r="R37" s="343">
        <v>3.25</v>
      </c>
      <c r="S37" s="343">
        <v>8.6999999999999993</v>
      </c>
      <c r="T37" s="343">
        <v>0.17774651736111111</v>
      </c>
      <c r="U37" s="343">
        <v>5.55</v>
      </c>
      <c r="V37" s="343">
        <v>6.81</v>
      </c>
      <c r="W37" s="343">
        <v>4.9400000000000004</v>
      </c>
      <c r="X37" s="343">
        <v>9.1300000000000008</v>
      </c>
      <c r="Y37" s="343">
        <v>0.68359375</v>
      </c>
      <c r="Z37" s="343">
        <v>17.23</v>
      </c>
      <c r="AA37" s="343">
        <v>15.75</v>
      </c>
      <c r="AB37" s="343">
        <v>7.5</v>
      </c>
      <c r="AC37" s="343">
        <v>10</v>
      </c>
      <c r="AD37" s="343">
        <v>15</v>
      </c>
      <c r="AE37" s="343">
        <v>4</v>
      </c>
      <c r="AF37" s="343">
        <v>60</v>
      </c>
      <c r="AG37" s="343">
        <v>47.365059625000001</v>
      </c>
      <c r="AH37" s="343">
        <v>1083.92</v>
      </c>
      <c r="AI37" s="345">
        <v>47.44</v>
      </c>
      <c r="AJ37" s="345">
        <v>37.81</v>
      </c>
      <c r="AK37" s="345">
        <v>45.63</v>
      </c>
    </row>
    <row r="38" spans="1:37" s="409" customFormat="1" ht="27" customHeight="1" x14ac:dyDescent="0.25">
      <c r="A38" s="403" t="s">
        <v>1691</v>
      </c>
      <c r="B38" s="401">
        <v>45694</v>
      </c>
      <c r="C38" s="402" t="s">
        <v>1650</v>
      </c>
      <c r="D38" s="400"/>
      <c r="E38" s="403" t="s">
        <v>1693</v>
      </c>
      <c r="F38" s="403" t="s">
        <v>1692</v>
      </c>
      <c r="G38" s="404">
        <v>840315500358</v>
      </c>
      <c r="H38" s="404">
        <v>20840315500352</v>
      </c>
      <c r="I38" s="405">
        <v>5.04</v>
      </c>
      <c r="J38" s="405">
        <f>I38*M38</f>
        <v>20.16</v>
      </c>
      <c r="K38" s="405">
        <v>60.48</v>
      </c>
      <c r="L38" s="406">
        <v>3</v>
      </c>
      <c r="M38" s="406">
        <v>4</v>
      </c>
      <c r="N38" s="406">
        <v>12</v>
      </c>
      <c r="O38" s="406">
        <v>3.7999999999999999E-2</v>
      </c>
      <c r="P38" s="406">
        <v>1.33</v>
      </c>
      <c r="Q38" s="406">
        <v>2.3199999999999998</v>
      </c>
      <c r="R38" s="406">
        <v>3.25</v>
      </c>
      <c r="S38" s="406">
        <v>8.6999999999999993</v>
      </c>
      <c r="T38" s="406">
        <v>0.16469282407407407</v>
      </c>
      <c r="U38" s="406">
        <v>4.9400000000000004</v>
      </c>
      <c r="V38" s="406">
        <v>6.56</v>
      </c>
      <c r="W38" s="406">
        <v>4.6900000000000004</v>
      </c>
      <c r="X38" s="406">
        <v>9.25</v>
      </c>
      <c r="Y38" s="406">
        <v>0.57595416666666666</v>
      </c>
      <c r="Z38" s="406">
        <v>14.81</v>
      </c>
      <c r="AA38" s="406">
        <v>14.88</v>
      </c>
      <c r="AB38" s="406">
        <v>6.86</v>
      </c>
      <c r="AC38" s="406">
        <v>9.75</v>
      </c>
      <c r="AD38" s="406">
        <v>15</v>
      </c>
      <c r="AE38" s="406">
        <v>4</v>
      </c>
      <c r="AF38" s="406">
        <v>60</v>
      </c>
      <c r="AG38" s="406">
        <v>47.365059625000001</v>
      </c>
      <c r="AH38" s="406">
        <v>1083.92</v>
      </c>
      <c r="AI38" s="408">
        <v>47.44</v>
      </c>
      <c r="AJ38" s="408">
        <v>37.81</v>
      </c>
      <c r="AK38" s="408">
        <v>45.63</v>
      </c>
    </row>
    <row r="39" spans="1:37" s="184" customFormat="1" ht="27" customHeight="1" x14ac:dyDescent="0.25">
      <c r="A39" s="341" t="s">
        <v>1694</v>
      </c>
      <c r="B39" s="339"/>
      <c r="C39" s="340" t="s">
        <v>1650</v>
      </c>
      <c r="D39" s="338"/>
      <c r="E39" s="341" t="s">
        <v>1694</v>
      </c>
      <c r="F39" s="341" t="s">
        <v>1695</v>
      </c>
      <c r="G39" s="350">
        <v>840315501843</v>
      </c>
      <c r="H39" s="350">
        <v>20840315501847</v>
      </c>
      <c r="I39" s="342">
        <v>5.04</v>
      </c>
      <c r="J39" s="342">
        <f t="shared" si="0"/>
        <v>20.16</v>
      </c>
      <c r="K39" s="342">
        <v>60.48</v>
      </c>
      <c r="L39" s="343">
        <v>3</v>
      </c>
      <c r="M39" s="343">
        <v>4</v>
      </c>
      <c r="N39" s="343">
        <v>12</v>
      </c>
      <c r="O39" s="343">
        <v>3.7999999999999999E-2</v>
      </c>
      <c r="P39" s="343">
        <v>1.33</v>
      </c>
      <c r="Q39" s="343">
        <v>2.3199999999999998</v>
      </c>
      <c r="R39" s="343">
        <v>3.25</v>
      </c>
      <c r="S39" s="343">
        <v>8.6999999999999993</v>
      </c>
      <c r="T39" s="343">
        <v>0.16469282407407407</v>
      </c>
      <c r="U39" s="343">
        <v>4.9400000000000004</v>
      </c>
      <c r="V39" s="343">
        <v>6.56</v>
      </c>
      <c r="W39" s="343">
        <v>4.6900000000000004</v>
      </c>
      <c r="X39" s="343">
        <v>9.25</v>
      </c>
      <c r="Y39" s="343">
        <v>0.57595416666666666</v>
      </c>
      <c r="Z39" s="343">
        <v>14.81</v>
      </c>
      <c r="AA39" s="343">
        <v>14.88</v>
      </c>
      <c r="AB39" s="343">
        <v>6.86</v>
      </c>
      <c r="AC39" s="343">
        <v>9.75</v>
      </c>
      <c r="AD39" s="343">
        <v>15</v>
      </c>
      <c r="AE39" s="343">
        <v>4</v>
      </c>
      <c r="AF39" s="343">
        <v>60</v>
      </c>
      <c r="AG39" s="343">
        <v>47.365059625000001</v>
      </c>
      <c r="AH39" s="343">
        <v>1083.92</v>
      </c>
      <c r="AI39" s="345">
        <v>47.44</v>
      </c>
      <c r="AJ39" s="345">
        <v>37.81</v>
      </c>
      <c r="AK39" s="345">
        <v>45.63</v>
      </c>
    </row>
    <row r="40" spans="1:37" s="184" customFormat="1" ht="27" customHeight="1" x14ac:dyDescent="0.25">
      <c r="A40" s="341" t="s">
        <v>1696</v>
      </c>
      <c r="B40" s="339"/>
      <c r="C40" s="340" t="s">
        <v>1650</v>
      </c>
      <c r="D40" s="338"/>
      <c r="E40" s="341" t="s">
        <v>1696</v>
      </c>
      <c r="F40" s="341" t="s">
        <v>1697</v>
      </c>
      <c r="G40" s="350">
        <v>840315501836</v>
      </c>
      <c r="H40" s="350">
        <v>20840315501830</v>
      </c>
      <c r="I40" s="342">
        <v>5.04</v>
      </c>
      <c r="J40" s="342">
        <f t="shared" si="0"/>
        <v>20.16</v>
      </c>
      <c r="K40" s="342">
        <v>60.48</v>
      </c>
      <c r="L40" s="343">
        <v>3</v>
      </c>
      <c r="M40" s="343">
        <v>4</v>
      </c>
      <c r="N40" s="343">
        <v>12</v>
      </c>
      <c r="O40" s="343">
        <v>3.7999999999999999E-2</v>
      </c>
      <c r="P40" s="343">
        <v>1.33</v>
      </c>
      <c r="Q40" s="343">
        <v>2.3199999999999998</v>
      </c>
      <c r="R40" s="343">
        <v>3.25</v>
      </c>
      <c r="S40" s="343">
        <v>8.6999999999999993</v>
      </c>
      <c r="T40" s="343">
        <v>0.16469282407407407</v>
      </c>
      <c r="U40" s="343">
        <v>4.9400000000000004</v>
      </c>
      <c r="V40" s="343">
        <v>6.56</v>
      </c>
      <c r="W40" s="343">
        <v>4.6900000000000004</v>
      </c>
      <c r="X40" s="343">
        <v>9.25</v>
      </c>
      <c r="Y40" s="343">
        <v>0.57595416666666666</v>
      </c>
      <c r="Z40" s="343">
        <v>14.81</v>
      </c>
      <c r="AA40" s="343">
        <v>14.88</v>
      </c>
      <c r="AB40" s="343">
        <v>6.86</v>
      </c>
      <c r="AC40" s="343">
        <v>9.75</v>
      </c>
      <c r="AD40" s="343">
        <v>15</v>
      </c>
      <c r="AE40" s="343">
        <v>4</v>
      </c>
      <c r="AF40" s="343">
        <v>60</v>
      </c>
      <c r="AG40" s="343">
        <v>47.365059625000001</v>
      </c>
      <c r="AH40" s="343">
        <v>1083.92</v>
      </c>
      <c r="AI40" s="345">
        <v>47.44</v>
      </c>
      <c r="AJ40" s="345">
        <v>37.81</v>
      </c>
      <c r="AK40" s="345">
        <v>45.63</v>
      </c>
    </row>
    <row r="41" spans="1:37" ht="25.5" customHeight="1" x14ac:dyDescent="0.25">
      <c r="A41" s="264" t="s">
        <v>1698</v>
      </c>
      <c r="B41" s="267"/>
      <c r="C41" s="267"/>
      <c r="D41" s="267"/>
      <c r="E41" s="267"/>
      <c r="F41" s="281"/>
      <c r="G41" s="433"/>
      <c r="H41" s="433"/>
      <c r="I41" s="393"/>
      <c r="J41" s="393"/>
      <c r="K41" s="393"/>
      <c r="L41" s="193"/>
      <c r="M41" s="193"/>
      <c r="N41" s="193"/>
      <c r="O41" s="193"/>
      <c r="P41" s="193"/>
      <c r="Q41" s="193"/>
      <c r="R41" s="193"/>
      <c r="S41" s="193"/>
      <c r="T41" s="193"/>
      <c r="U41" s="193"/>
      <c r="V41" s="193"/>
      <c r="W41" s="193"/>
      <c r="X41" s="193"/>
      <c r="Y41" s="193"/>
      <c r="Z41" s="193"/>
      <c r="AA41" s="193"/>
      <c r="AB41" s="193"/>
      <c r="AC41" s="193"/>
      <c r="AD41" s="193"/>
      <c r="AE41" s="193"/>
      <c r="AF41" s="194"/>
      <c r="AG41" s="193"/>
      <c r="AH41" s="193"/>
      <c r="AI41" s="193"/>
      <c r="AJ41" s="193"/>
      <c r="AK41" s="193"/>
    </row>
    <row r="42" spans="1:37" s="184" customFormat="1" ht="25.5" customHeight="1" x14ac:dyDescent="0.2">
      <c r="A42" s="338" t="s">
        <v>1699</v>
      </c>
      <c r="B42" s="339"/>
      <c r="C42" s="340" t="s">
        <v>1650</v>
      </c>
      <c r="D42" s="453">
        <v>1754959</v>
      </c>
      <c r="E42" s="341" t="s">
        <v>1699</v>
      </c>
      <c r="F42" s="341" t="s">
        <v>1700</v>
      </c>
      <c r="G42" s="350">
        <v>840315501027</v>
      </c>
      <c r="H42" s="350">
        <v>40840315501025</v>
      </c>
      <c r="I42" s="342">
        <v>5.67</v>
      </c>
      <c r="J42" s="342">
        <f t="shared" ref="J42:J49" si="1">I42*M42</f>
        <v>34.019999999999996</v>
      </c>
      <c r="K42" s="342">
        <v>68.040000000000006</v>
      </c>
      <c r="L42" s="343">
        <v>2</v>
      </c>
      <c r="M42" s="343">
        <v>6</v>
      </c>
      <c r="N42" s="343">
        <v>12</v>
      </c>
      <c r="O42" s="343">
        <v>7.8004246864975214E-3</v>
      </c>
      <c r="P42" s="343">
        <v>0.27</v>
      </c>
      <c r="Q42" s="343">
        <v>1.25</v>
      </c>
      <c r="R42" s="343">
        <v>2.2992125984251968</v>
      </c>
      <c r="S42" s="343">
        <v>4.6900000000000004</v>
      </c>
      <c r="T42" s="343">
        <v>4.7932942708333336E-2</v>
      </c>
      <c r="U42" s="343">
        <v>1.55</v>
      </c>
      <c r="V42" s="343">
        <v>7.75</v>
      </c>
      <c r="W42" s="343">
        <v>2.25</v>
      </c>
      <c r="X42" s="343">
        <v>4.75</v>
      </c>
      <c r="Y42" s="343">
        <v>0.13568576388888887</v>
      </c>
      <c r="Z42" s="343">
        <v>3.4</v>
      </c>
      <c r="AA42" s="343">
        <v>8.1199999999999992</v>
      </c>
      <c r="AB42" s="343">
        <v>5.25</v>
      </c>
      <c r="AC42" s="343">
        <v>5.5</v>
      </c>
      <c r="AD42" s="343">
        <v>42</v>
      </c>
      <c r="AE42" s="343">
        <v>8</v>
      </c>
      <c r="AF42" s="343">
        <v>336</v>
      </c>
      <c r="AG42" s="343">
        <v>54.444444444444443</v>
      </c>
      <c r="AH42" s="343">
        <v>1210</v>
      </c>
      <c r="AI42" s="344">
        <v>48</v>
      </c>
      <c r="AJ42" s="345">
        <v>40</v>
      </c>
      <c r="AK42" s="345">
        <v>49</v>
      </c>
    </row>
    <row r="43" spans="1:37" s="184" customFormat="1" ht="25.5" customHeight="1" x14ac:dyDescent="0.2">
      <c r="A43" s="338" t="s">
        <v>1701</v>
      </c>
      <c r="B43" s="339"/>
      <c r="C43" s="340" t="s">
        <v>1650</v>
      </c>
      <c r="D43" s="453">
        <v>1754951</v>
      </c>
      <c r="E43" s="341" t="s">
        <v>1701</v>
      </c>
      <c r="F43" s="341" t="s">
        <v>1702</v>
      </c>
      <c r="G43" s="350">
        <v>840315501058</v>
      </c>
      <c r="H43" s="350">
        <v>20840315501052</v>
      </c>
      <c r="I43" s="342">
        <v>5.67</v>
      </c>
      <c r="J43" s="342">
        <f t="shared" si="1"/>
        <v>34.019999999999996</v>
      </c>
      <c r="K43" s="342">
        <v>68.040000000000006</v>
      </c>
      <c r="L43" s="343">
        <v>2</v>
      </c>
      <c r="M43" s="343">
        <v>6</v>
      </c>
      <c r="N43" s="343">
        <v>12</v>
      </c>
      <c r="O43" s="343">
        <v>7.8004246864975214E-3</v>
      </c>
      <c r="P43" s="343">
        <v>0.27</v>
      </c>
      <c r="Q43" s="343">
        <v>1.25</v>
      </c>
      <c r="R43" s="343">
        <v>2.2992125984251968</v>
      </c>
      <c r="S43" s="343">
        <v>4.6900000000000004</v>
      </c>
      <c r="T43" s="343">
        <v>4.7932942708333336E-2</v>
      </c>
      <c r="U43" s="343">
        <v>1.55</v>
      </c>
      <c r="V43" s="343">
        <v>7.75</v>
      </c>
      <c r="W43" s="343">
        <v>2.25</v>
      </c>
      <c r="X43" s="343">
        <v>4.75</v>
      </c>
      <c r="Y43" s="343">
        <v>0.13568576388888887</v>
      </c>
      <c r="Z43" s="343">
        <v>3.4</v>
      </c>
      <c r="AA43" s="343">
        <v>8.1199999999999992</v>
      </c>
      <c r="AB43" s="343">
        <v>5.25</v>
      </c>
      <c r="AC43" s="343">
        <v>5.5</v>
      </c>
      <c r="AD43" s="343">
        <v>42</v>
      </c>
      <c r="AE43" s="343">
        <v>8</v>
      </c>
      <c r="AF43" s="343">
        <v>336</v>
      </c>
      <c r="AG43" s="343">
        <v>54.444444444444443</v>
      </c>
      <c r="AH43" s="343">
        <v>1210</v>
      </c>
      <c r="AI43" s="344">
        <v>48</v>
      </c>
      <c r="AJ43" s="345">
        <v>40</v>
      </c>
      <c r="AK43" s="345">
        <v>49</v>
      </c>
    </row>
    <row r="44" spans="1:37" s="184" customFormat="1" ht="25.5" customHeight="1" x14ac:dyDescent="0.2">
      <c r="A44" s="338" t="s">
        <v>1703</v>
      </c>
      <c r="B44" s="339"/>
      <c r="C44" s="340" t="s">
        <v>1650</v>
      </c>
      <c r="D44" s="453">
        <v>1754943</v>
      </c>
      <c r="E44" s="341" t="s">
        <v>1703</v>
      </c>
      <c r="F44" s="341" t="s">
        <v>1704</v>
      </c>
      <c r="G44" s="350">
        <v>840315501034</v>
      </c>
      <c r="H44" s="350">
        <v>40840315501032</v>
      </c>
      <c r="I44" s="342">
        <v>5.67</v>
      </c>
      <c r="J44" s="342">
        <f t="shared" si="1"/>
        <v>34.019999999999996</v>
      </c>
      <c r="K44" s="342">
        <v>68.040000000000006</v>
      </c>
      <c r="L44" s="343">
        <v>2</v>
      </c>
      <c r="M44" s="343">
        <v>6</v>
      </c>
      <c r="N44" s="343">
        <v>12</v>
      </c>
      <c r="O44" s="343">
        <v>7.8004246864975214E-3</v>
      </c>
      <c r="P44" s="343">
        <v>0.27</v>
      </c>
      <c r="Q44" s="343">
        <v>1.25</v>
      </c>
      <c r="R44" s="343">
        <v>2.2992125984251968</v>
      </c>
      <c r="S44" s="343">
        <v>4.6900000000000004</v>
      </c>
      <c r="T44" s="343">
        <v>4.7932942708333336E-2</v>
      </c>
      <c r="U44" s="343">
        <v>1.55</v>
      </c>
      <c r="V44" s="343">
        <v>7.75</v>
      </c>
      <c r="W44" s="343">
        <v>2.25</v>
      </c>
      <c r="X44" s="343">
        <v>4.75</v>
      </c>
      <c r="Y44" s="343">
        <v>0.13568576388888887</v>
      </c>
      <c r="Z44" s="343">
        <v>3.4</v>
      </c>
      <c r="AA44" s="343">
        <v>8.1199999999999992</v>
      </c>
      <c r="AB44" s="343">
        <v>5.25</v>
      </c>
      <c r="AC44" s="343">
        <v>5.5</v>
      </c>
      <c r="AD44" s="343">
        <v>42</v>
      </c>
      <c r="AE44" s="343">
        <v>8</v>
      </c>
      <c r="AF44" s="343">
        <v>336</v>
      </c>
      <c r="AG44" s="343">
        <v>54.444444444444443</v>
      </c>
      <c r="AH44" s="343">
        <v>1210</v>
      </c>
      <c r="AI44" s="344">
        <v>48</v>
      </c>
      <c r="AJ44" s="345">
        <v>40</v>
      </c>
      <c r="AK44" s="345">
        <v>49</v>
      </c>
    </row>
    <row r="45" spans="1:37" s="184" customFormat="1" ht="25.5" customHeight="1" x14ac:dyDescent="0.2">
      <c r="A45" s="338" t="s">
        <v>1705</v>
      </c>
      <c r="B45" s="339"/>
      <c r="C45" s="340" t="s">
        <v>1650</v>
      </c>
      <c r="D45" s="453">
        <v>1754951</v>
      </c>
      <c r="E45" s="341" t="s">
        <v>1705</v>
      </c>
      <c r="F45" s="341" t="s">
        <v>1706</v>
      </c>
      <c r="G45" s="350">
        <v>840315501898</v>
      </c>
      <c r="H45" s="350">
        <v>20840315501892</v>
      </c>
      <c r="I45" s="342">
        <v>5.67</v>
      </c>
      <c r="J45" s="342">
        <f t="shared" si="1"/>
        <v>34.019999999999996</v>
      </c>
      <c r="K45" s="342">
        <v>68.040000000000006</v>
      </c>
      <c r="L45" s="343">
        <v>2</v>
      </c>
      <c r="M45" s="343">
        <v>6</v>
      </c>
      <c r="N45" s="343">
        <v>12</v>
      </c>
      <c r="O45" s="343">
        <v>7.8004246864975214E-3</v>
      </c>
      <c r="P45" s="343">
        <v>0.27</v>
      </c>
      <c r="Q45" s="343">
        <v>1.25</v>
      </c>
      <c r="R45" s="343">
        <v>2.2992125984251968</v>
      </c>
      <c r="S45" s="343">
        <v>4.6900000000000004</v>
      </c>
      <c r="T45" s="343">
        <v>4.7932942708333336E-2</v>
      </c>
      <c r="U45" s="343">
        <v>1.55</v>
      </c>
      <c r="V45" s="343">
        <v>7.75</v>
      </c>
      <c r="W45" s="343">
        <v>2.25</v>
      </c>
      <c r="X45" s="343">
        <v>4.75</v>
      </c>
      <c r="Y45" s="343">
        <v>0.13568576388888887</v>
      </c>
      <c r="Z45" s="343">
        <v>3.4</v>
      </c>
      <c r="AA45" s="343">
        <v>8.1199999999999992</v>
      </c>
      <c r="AB45" s="343">
        <v>5.25</v>
      </c>
      <c r="AC45" s="343">
        <v>5.5</v>
      </c>
      <c r="AD45" s="343">
        <v>42</v>
      </c>
      <c r="AE45" s="343">
        <v>8</v>
      </c>
      <c r="AF45" s="343">
        <v>336</v>
      </c>
      <c r="AG45" s="343">
        <v>54.444444444444443</v>
      </c>
      <c r="AH45" s="343">
        <v>1210</v>
      </c>
      <c r="AI45" s="344">
        <v>48</v>
      </c>
      <c r="AJ45" s="345">
        <v>40</v>
      </c>
      <c r="AK45" s="345">
        <v>49</v>
      </c>
    </row>
    <row r="46" spans="1:37" s="184" customFormat="1" ht="25.5" customHeight="1" x14ac:dyDescent="0.2">
      <c r="A46" s="338" t="s">
        <v>1707</v>
      </c>
      <c r="B46" s="339"/>
      <c r="C46" s="340" t="s">
        <v>1650</v>
      </c>
      <c r="D46" s="453">
        <v>1754951</v>
      </c>
      <c r="E46" s="341" t="s">
        <v>1707</v>
      </c>
      <c r="F46" s="341" t="s">
        <v>1708</v>
      </c>
      <c r="G46" s="350">
        <v>840315501904</v>
      </c>
      <c r="H46" s="350">
        <v>20840315501908</v>
      </c>
      <c r="I46" s="342">
        <v>5.67</v>
      </c>
      <c r="J46" s="342">
        <f t="shared" si="1"/>
        <v>34.019999999999996</v>
      </c>
      <c r="K46" s="342">
        <v>68.040000000000006</v>
      </c>
      <c r="L46" s="343">
        <v>2</v>
      </c>
      <c r="M46" s="343">
        <v>6</v>
      </c>
      <c r="N46" s="343">
        <v>12</v>
      </c>
      <c r="O46" s="343">
        <v>7.8004246864975214E-3</v>
      </c>
      <c r="P46" s="343">
        <v>0.27</v>
      </c>
      <c r="Q46" s="343">
        <v>1.25</v>
      </c>
      <c r="R46" s="343">
        <v>2.2992125984251968</v>
      </c>
      <c r="S46" s="343">
        <v>4.6900000000000004</v>
      </c>
      <c r="T46" s="343">
        <v>4.7932942708333336E-2</v>
      </c>
      <c r="U46" s="343">
        <v>1.55</v>
      </c>
      <c r="V46" s="343">
        <v>7.75</v>
      </c>
      <c r="W46" s="343">
        <v>2.25</v>
      </c>
      <c r="X46" s="343">
        <v>4.75</v>
      </c>
      <c r="Y46" s="343">
        <v>0.13568576388888887</v>
      </c>
      <c r="Z46" s="343">
        <v>3.4</v>
      </c>
      <c r="AA46" s="343">
        <v>8.1199999999999992</v>
      </c>
      <c r="AB46" s="343">
        <v>5.25</v>
      </c>
      <c r="AC46" s="343">
        <v>5.5</v>
      </c>
      <c r="AD46" s="343">
        <v>42</v>
      </c>
      <c r="AE46" s="343">
        <v>8</v>
      </c>
      <c r="AF46" s="343">
        <v>336</v>
      </c>
      <c r="AG46" s="343">
        <v>54.444444444444443</v>
      </c>
      <c r="AH46" s="343">
        <v>1210</v>
      </c>
      <c r="AI46" s="344">
        <v>48</v>
      </c>
      <c r="AJ46" s="345">
        <v>40</v>
      </c>
      <c r="AK46" s="345">
        <v>49</v>
      </c>
    </row>
    <row r="47" spans="1:37" s="184" customFormat="1" ht="25.5" customHeight="1" x14ac:dyDescent="0.2">
      <c r="A47" s="338" t="s">
        <v>1709</v>
      </c>
      <c r="B47" s="339"/>
      <c r="C47" s="340" t="s">
        <v>1650</v>
      </c>
      <c r="D47" s="453">
        <v>1754964</v>
      </c>
      <c r="E47" s="341" t="s">
        <v>1709</v>
      </c>
      <c r="F47" s="341" t="s">
        <v>1710</v>
      </c>
      <c r="G47" s="350">
        <v>840315501065</v>
      </c>
      <c r="H47" s="350">
        <v>20840315501069</v>
      </c>
      <c r="I47" s="342">
        <v>8.19</v>
      </c>
      <c r="J47" s="342">
        <f t="shared" si="1"/>
        <v>32.76</v>
      </c>
      <c r="K47" s="342">
        <v>98.28</v>
      </c>
      <c r="L47" s="343">
        <v>3</v>
      </c>
      <c r="M47" s="343">
        <v>4</v>
      </c>
      <c r="N47" s="343">
        <v>12</v>
      </c>
      <c r="O47" s="343">
        <v>0.01</v>
      </c>
      <c r="P47" s="343">
        <v>0.42</v>
      </c>
      <c r="Q47" s="343">
        <v>1.875</v>
      </c>
      <c r="R47" s="343">
        <v>1.875</v>
      </c>
      <c r="S47" s="343">
        <v>4.6900000000000004</v>
      </c>
      <c r="T47" s="343">
        <v>4.3999999999999997E-2</v>
      </c>
      <c r="U47" s="343">
        <v>1.76</v>
      </c>
      <c r="V47" s="343">
        <v>7.81</v>
      </c>
      <c r="W47" s="343">
        <v>2</v>
      </c>
      <c r="X47" s="343">
        <v>4.87</v>
      </c>
      <c r="Y47" s="343">
        <v>0.17100000000000001</v>
      </c>
      <c r="Z47" s="343">
        <v>5.57</v>
      </c>
      <c r="AA47" s="343">
        <v>8.25</v>
      </c>
      <c r="AB47" s="343">
        <v>6.5</v>
      </c>
      <c r="AC47" s="343">
        <v>5.5</v>
      </c>
      <c r="AD47" s="343">
        <v>32</v>
      </c>
      <c r="AE47" s="343">
        <v>8</v>
      </c>
      <c r="AF47" s="343">
        <v>336</v>
      </c>
      <c r="AG47" s="343">
        <v>57.332999999999998</v>
      </c>
      <c r="AH47" s="343">
        <v>1547.65</v>
      </c>
      <c r="AI47" s="344">
        <v>48</v>
      </c>
      <c r="AJ47" s="345">
        <v>40</v>
      </c>
      <c r="AK47" s="345">
        <v>51.6</v>
      </c>
    </row>
    <row r="48" spans="1:37" s="184" customFormat="1" ht="25.5" customHeight="1" x14ac:dyDescent="0.2">
      <c r="A48" s="338" t="s">
        <v>1711</v>
      </c>
      <c r="B48" s="339"/>
      <c r="C48" s="340" t="s">
        <v>1650</v>
      </c>
      <c r="D48" s="453">
        <v>1755026</v>
      </c>
      <c r="E48" s="341" t="s">
        <v>1711</v>
      </c>
      <c r="F48" s="341" t="s">
        <v>1712</v>
      </c>
      <c r="G48" s="350">
        <v>840315501072</v>
      </c>
      <c r="H48" s="350">
        <v>20840315501076</v>
      </c>
      <c r="I48" s="342">
        <v>8.19</v>
      </c>
      <c r="J48" s="342">
        <f t="shared" si="1"/>
        <v>32.76</v>
      </c>
      <c r="K48" s="342">
        <v>98.28</v>
      </c>
      <c r="L48" s="343">
        <v>3</v>
      </c>
      <c r="M48" s="343">
        <v>4</v>
      </c>
      <c r="N48" s="343">
        <v>12</v>
      </c>
      <c r="O48" s="343">
        <v>0.01</v>
      </c>
      <c r="P48" s="343">
        <v>0.42</v>
      </c>
      <c r="Q48" s="343">
        <v>1.875</v>
      </c>
      <c r="R48" s="343">
        <v>1.875</v>
      </c>
      <c r="S48" s="343">
        <v>4.6900000000000004</v>
      </c>
      <c r="T48" s="343">
        <v>4.3999999999999997E-2</v>
      </c>
      <c r="U48" s="343">
        <v>1.76</v>
      </c>
      <c r="V48" s="343">
        <v>7.81</v>
      </c>
      <c r="W48" s="343">
        <v>2</v>
      </c>
      <c r="X48" s="343">
        <v>4.87</v>
      </c>
      <c r="Y48" s="343">
        <v>0.17100000000000001</v>
      </c>
      <c r="Z48" s="343">
        <v>5.57</v>
      </c>
      <c r="AA48" s="343">
        <v>8.25</v>
      </c>
      <c r="AB48" s="343">
        <v>6.5</v>
      </c>
      <c r="AC48" s="343">
        <v>5.5</v>
      </c>
      <c r="AD48" s="343">
        <v>32</v>
      </c>
      <c r="AE48" s="343">
        <v>8</v>
      </c>
      <c r="AF48" s="343">
        <v>336</v>
      </c>
      <c r="AG48" s="343">
        <v>57.332999999999998</v>
      </c>
      <c r="AH48" s="343">
        <v>1547.65</v>
      </c>
      <c r="AI48" s="344">
        <v>48</v>
      </c>
      <c r="AJ48" s="345">
        <v>40</v>
      </c>
      <c r="AK48" s="345">
        <v>51.6</v>
      </c>
    </row>
    <row r="49" spans="1:37" s="184" customFormat="1" ht="25.5" customHeight="1" x14ac:dyDescent="0.2">
      <c r="A49" s="338" t="s">
        <v>1713</v>
      </c>
      <c r="B49" s="339"/>
      <c r="C49" s="340" t="s">
        <v>1650</v>
      </c>
      <c r="D49" s="453">
        <v>1755020</v>
      </c>
      <c r="E49" s="341" t="s">
        <v>1713</v>
      </c>
      <c r="F49" s="341" t="s">
        <v>1714</v>
      </c>
      <c r="G49" s="350">
        <v>840315501089</v>
      </c>
      <c r="H49" s="350">
        <v>20840315501083</v>
      </c>
      <c r="I49" s="342">
        <v>8.19</v>
      </c>
      <c r="J49" s="342">
        <f t="shared" si="1"/>
        <v>32.76</v>
      </c>
      <c r="K49" s="342">
        <v>98.28</v>
      </c>
      <c r="L49" s="343">
        <v>3</v>
      </c>
      <c r="M49" s="343">
        <v>4</v>
      </c>
      <c r="N49" s="343">
        <v>12</v>
      </c>
      <c r="O49" s="343">
        <v>0.01</v>
      </c>
      <c r="P49" s="343">
        <v>0.42</v>
      </c>
      <c r="Q49" s="343">
        <v>1.875</v>
      </c>
      <c r="R49" s="343">
        <v>1.875</v>
      </c>
      <c r="S49" s="343">
        <v>4.6900000000000004</v>
      </c>
      <c r="T49" s="343">
        <v>4.3999999999999997E-2</v>
      </c>
      <c r="U49" s="343">
        <v>1.76</v>
      </c>
      <c r="V49" s="343">
        <v>7.81</v>
      </c>
      <c r="W49" s="343">
        <v>2</v>
      </c>
      <c r="X49" s="343">
        <v>4.87</v>
      </c>
      <c r="Y49" s="343">
        <v>0.17100000000000001</v>
      </c>
      <c r="Z49" s="343">
        <v>5.57</v>
      </c>
      <c r="AA49" s="343">
        <v>8.25</v>
      </c>
      <c r="AB49" s="343">
        <v>6.5</v>
      </c>
      <c r="AC49" s="343">
        <v>5.5</v>
      </c>
      <c r="AD49" s="343">
        <v>32</v>
      </c>
      <c r="AE49" s="343">
        <v>8</v>
      </c>
      <c r="AF49" s="343">
        <v>336</v>
      </c>
      <c r="AG49" s="343">
        <v>57.332999999999998</v>
      </c>
      <c r="AH49" s="343">
        <v>1547.65</v>
      </c>
      <c r="AI49" s="344">
        <v>48</v>
      </c>
      <c r="AJ49" s="345">
        <v>40</v>
      </c>
      <c r="AK49" s="345">
        <v>51.6</v>
      </c>
    </row>
    <row r="50" spans="1:37" ht="25.5" customHeight="1" x14ac:dyDescent="0.25">
      <c r="A50" s="264" t="s">
        <v>1715</v>
      </c>
      <c r="B50" s="267"/>
      <c r="C50" s="267"/>
      <c r="D50" s="267"/>
      <c r="E50" s="267"/>
      <c r="F50" s="349"/>
      <c r="G50" s="433"/>
      <c r="H50" s="433"/>
      <c r="I50" s="393"/>
      <c r="J50" s="393"/>
      <c r="K50" s="393"/>
      <c r="L50" s="193"/>
      <c r="M50" s="193"/>
      <c r="N50" s="193"/>
      <c r="O50" s="193"/>
      <c r="P50" s="193"/>
      <c r="Q50" s="193"/>
      <c r="R50" s="193"/>
      <c r="S50" s="193"/>
      <c r="T50" s="193"/>
      <c r="U50" s="193"/>
      <c r="V50" s="193"/>
      <c r="W50" s="193"/>
      <c r="X50" s="193"/>
      <c r="Y50" s="193"/>
      <c r="Z50" s="193"/>
      <c r="AA50" s="193"/>
      <c r="AB50" s="193"/>
      <c r="AC50" s="193"/>
      <c r="AD50" s="193"/>
      <c r="AE50" s="193"/>
      <c r="AF50" s="194"/>
      <c r="AG50" s="193"/>
      <c r="AH50" s="193"/>
      <c r="AI50" s="193"/>
      <c r="AJ50" s="193"/>
      <c r="AK50" s="193"/>
    </row>
    <row r="51" spans="1:37" s="184" customFormat="1" ht="25.5" customHeight="1" x14ac:dyDescent="0.2">
      <c r="A51" s="338" t="s">
        <v>1716</v>
      </c>
      <c r="B51" s="339"/>
      <c r="C51" s="340" t="s">
        <v>1650</v>
      </c>
      <c r="D51" s="338"/>
      <c r="E51" s="341" t="s">
        <v>1716</v>
      </c>
      <c r="F51" s="341" t="s">
        <v>1717</v>
      </c>
      <c r="G51" s="350">
        <v>840315500921</v>
      </c>
      <c r="H51" s="350">
        <v>20840315500925</v>
      </c>
      <c r="I51" s="342">
        <v>6.3</v>
      </c>
      <c r="J51" s="342"/>
      <c r="K51" s="342">
        <v>75.599999999999994</v>
      </c>
      <c r="L51" s="343">
        <v>3</v>
      </c>
      <c r="M51" s="343">
        <v>4</v>
      </c>
      <c r="N51" s="343">
        <v>12</v>
      </c>
      <c r="O51" s="343">
        <v>3.9270833333333324E-2</v>
      </c>
      <c r="P51" s="343">
        <v>1.23</v>
      </c>
      <c r="Q51" s="343">
        <v>2.3199999999999998</v>
      </c>
      <c r="R51" s="343">
        <v>3.25</v>
      </c>
      <c r="S51" s="343">
        <v>9</v>
      </c>
      <c r="T51" s="343">
        <v>0.16469282407407407</v>
      </c>
      <c r="U51" s="343">
        <v>4.9400000000000004</v>
      </c>
      <c r="V51" s="343">
        <v>6.56</v>
      </c>
      <c r="W51" s="343">
        <v>4.6900000000000004</v>
      </c>
      <c r="X51" s="343">
        <v>9.25</v>
      </c>
      <c r="Y51" s="343">
        <v>0.57595416666666666</v>
      </c>
      <c r="Z51" s="343">
        <v>14.81</v>
      </c>
      <c r="AA51" s="343">
        <v>14.88</v>
      </c>
      <c r="AB51" s="343">
        <v>6.86</v>
      </c>
      <c r="AC51" s="343">
        <v>9.75</v>
      </c>
      <c r="AD51" s="343">
        <v>15</v>
      </c>
      <c r="AE51" s="343">
        <v>4</v>
      </c>
      <c r="AF51" s="343">
        <v>60</v>
      </c>
      <c r="AG51" s="343">
        <v>53.333333333333336</v>
      </c>
      <c r="AH51" s="343">
        <v>921.01</v>
      </c>
      <c r="AI51" s="344">
        <v>48</v>
      </c>
      <c r="AJ51" s="345">
        <v>40</v>
      </c>
      <c r="AK51" s="345">
        <v>48</v>
      </c>
    </row>
    <row r="52" spans="1:37" s="184" customFormat="1" ht="25.5" customHeight="1" x14ac:dyDescent="0.2">
      <c r="A52" s="400" t="s">
        <v>1716</v>
      </c>
      <c r="B52" s="401">
        <v>45870</v>
      </c>
      <c r="C52" s="402" t="s">
        <v>1650</v>
      </c>
      <c r="D52" s="400"/>
      <c r="E52" s="403" t="s">
        <v>1718</v>
      </c>
      <c r="F52" s="403" t="s">
        <v>1717</v>
      </c>
      <c r="G52" s="404">
        <v>840315500921</v>
      </c>
      <c r="H52" s="404">
        <v>20840315500925</v>
      </c>
      <c r="I52" s="405">
        <v>6.3</v>
      </c>
      <c r="J52" s="405"/>
      <c r="K52" s="405">
        <v>75.599999999999994</v>
      </c>
      <c r="L52" s="406">
        <v>3</v>
      </c>
      <c r="M52" s="406">
        <v>4</v>
      </c>
      <c r="N52" s="406">
        <v>12</v>
      </c>
      <c r="O52" s="406">
        <v>3.9270833333333324E-2</v>
      </c>
      <c r="P52" s="406">
        <v>1.23</v>
      </c>
      <c r="Q52" s="406">
        <v>2.3199999999999998</v>
      </c>
      <c r="R52" s="406">
        <v>3.25</v>
      </c>
      <c r="S52" s="406">
        <v>9</v>
      </c>
      <c r="T52" s="406">
        <v>0.16469282407407407</v>
      </c>
      <c r="U52" s="406">
        <v>4.9400000000000004</v>
      </c>
      <c r="V52" s="406">
        <v>6.56</v>
      </c>
      <c r="W52" s="406">
        <v>4.6900000000000004</v>
      </c>
      <c r="X52" s="406">
        <v>9.25</v>
      </c>
      <c r="Y52" s="406">
        <v>0.57595416666666666</v>
      </c>
      <c r="Z52" s="406">
        <v>14.81</v>
      </c>
      <c r="AA52" s="406">
        <v>14.88</v>
      </c>
      <c r="AB52" s="406">
        <v>6.86</v>
      </c>
      <c r="AC52" s="406">
        <v>9.75</v>
      </c>
      <c r="AD52" s="406">
        <v>15</v>
      </c>
      <c r="AE52" s="406">
        <v>4</v>
      </c>
      <c r="AF52" s="406">
        <v>60</v>
      </c>
      <c r="AG52" s="406">
        <v>53.333333333333336</v>
      </c>
      <c r="AH52" s="406">
        <v>921.01</v>
      </c>
      <c r="AI52" s="407">
        <v>48</v>
      </c>
      <c r="AJ52" s="408">
        <v>40</v>
      </c>
      <c r="AK52" s="408">
        <v>48</v>
      </c>
    </row>
    <row r="53" spans="1:37" s="184" customFormat="1" ht="25.5" customHeight="1" x14ac:dyDescent="0.2">
      <c r="A53" s="338" t="s">
        <v>1719</v>
      </c>
      <c r="B53" s="339"/>
      <c r="C53" s="340" t="s">
        <v>1650</v>
      </c>
      <c r="D53" s="338"/>
      <c r="E53" s="341" t="s">
        <v>1719</v>
      </c>
      <c r="F53" s="341" t="s">
        <v>1720</v>
      </c>
      <c r="G53" s="350">
        <v>840315500938</v>
      </c>
      <c r="H53" s="350">
        <v>20840315500932</v>
      </c>
      <c r="I53" s="342">
        <v>6.3</v>
      </c>
      <c r="J53" s="342"/>
      <c r="K53" s="342">
        <v>75.599999999999994</v>
      </c>
      <c r="L53" s="343">
        <v>3</v>
      </c>
      <c r="M53" s="343">
        <v>4</v>
      </c>
      <c r="N53" s="343">
        <v>12</v>
      </c>
      <c r="O53" s="343">
        <v>3.9270833333333324E-2</v>
      </c>
      <c r="P53" s="343">
        <v>1.23</v>
      </c>
      <c r="Q53" s="343">
        <v>2.3199999999999998</v>
      </c>
      <c r="R53" s="343">
        <v>3.25</v>
      </c>
      <c r="S53" s="343">
        <v>9</v>
      </c>
      <c r="T53" s="343">
        <v>0.16469282407407407</v>
      </c>
      <c r="U53" s="343">
        <v>4.9400000000000004</v>
      </c>
      <c r="V53" s="343">
        <v>6.56</v>
      </c>
      <c r="W53" s="343">
        <v>4.6900000000000004</v>
      </c>
      <c r="X53" s="343">
        <v>9.25</v>
      </c>
      <c r="Y53" s="343">
        <v>0.57595416666666666</v>
      </c>
      <c r="Z53" s="343">
        <v>14.81</v>
      </c>
      <c r="AA53" s="343">
        <v>14.88</v>
      </c>
      <c r="AB53" s="343">
        <v>6.86</v>
      </c>
      <c r="AC53" s="343">
        <v>9.75</v>
      </c>
      <c r="AD53" s="343">
        <v>15</v>
      </c>
      <c r="AE53" s="343">
        <v>4</v>
      </c>
      <c r="AF53" s="343">
        <v>60</v>
      </c>
      <c r="AG53" s="343">
        <v>53.333333333333336</v>
      </c>
      <c r="AH53" s="343">
        <v>921.01</v>
      </c>
      <c r="AI53" s="344">
        <v>48</v>
      </c>
      <c r="AJ53" s="345">
        <v>40</v>
      </c>
      <c r="AK53" s="345">
        <v>48</v>
      </c>
    </row>
    <row r="54" spans="1:37" s="184" customFormat="1" ht="25.5" customHeight="1" x14ac:dyDescent="0.2">
      <c r="A54" s="400" t="s">
        <v>1719</v>
      </c>
      <c r="B54" s="401">
        <v>45870</v>
      </c>
      <c r="C54" s="402" t="s">
        <v>1650</v>
      </c>
      <c r="D54" s="400"/>
      <c r="E54" s="403" t="s">
        <v>1721</v>
      </c>
      <c r="F54" s="403" t="s">
        <v>1720</v>
      </c>
      <c r="G54" s="404">
        <v>840315500938</v>
      </c>
      <c r="H54" s="404">
        <v>20840315500932</v>
      </c>
      <c r="I54" s="405">
        <v>6.3</v>
      </c>
      <c r="J54" s="405"/>
      <c r="K54" s="405">
        <v>75.599999999999994</v>
      </c>
      <c r="L54" s="406">
        <v>3</v>
      </c>
      <c r="M54" s="406">
        <v>4</v>
      </c>
      <c r="N54" s="406">
        <v>12</v>
      </c>
      <c r="O54" s="406">
        <v>3.9270833333333324E-2</v>
      </c>
      <c r="P54" s="406">
        <v>1.23</v>
      </c>
      <c r="Q54" s="406">
        <v>2.3199999999999998</v>
      </c>
      <c r="R54" s="406">
        <v>3.25</v>
      </c>
      <c r="S54" s="406">
        <v>9</v>
      </c>
      <c r="T54" s="406">
        <v>0.16469282407407407</v>
      </c>
      <c r="U54" s="406">
        <v>4.9400000000000004</v>
      </c>
      <c r="V54" s="406">
        <v>6.56</v>
      </c>
      <c r="W54" s="406">
        <v>4.6900000000000004</v>
      </c>
      <c r="X54" s="406">
        <v>9.25</v>
      </c>
      <c r="Y54" s="406">
        <v>0.57595416666666666</v>
      </c>
      <c r="Z54" s="406">
        <v>14.81</v>
      </c>
      <c r="AA54" s="406">
        <v>14.88</v>
      </c>
      <c r="AB54" s="406">
        <v>6.86</v>
      </c>
      <c r="AC54" s="406">
        <v>9.75</v>
      </c>
      <c r="AD54" s="406">
        <v>15</v>
      </c>
      <c r="AE54" s="406">
        <v>4</v>
      </c>
      <c r="AF54" s="406">
        <v>60</v>
      </c>
      <c r="AG54" s="406">
        <v>53.333333333333336</v>
      </c>
      <c r="AH54" s="406">
        <v>921.01</v>
      </c>
      <c r="AI54" s="407">
        <v>48</v>
      </c>
      <c r="AJ54" s="408">
        <v>40</v>
      </c>
      <c r="AK54" s="408">
        <v>48</v>
      </c>
    </row>
    <row r="55" spans="1:37" s="184" customFormat="1" ht="25.5" customHeight="1" x14ac:dyDescent="0.2">
      <c r="A55" s="338" t="s">
        <v>1722</v>
      </c>
      <c r="B55" s="339" t="s">
        <v>1723</v>
      </c>
      <c r="C55" s="340" t="s">
        <v>1650</v>
      </c>
      <c r="D55" s="338"/>
      <c r="E55" s="341" t="s">
        <v>1722</v>
      </c>
      <c r="F55" s="341" t="s">
        <v>1724</v>
      </c>
      <c r="G55" s="350">
        <v>840315501874</v>
      </c>
      <c r="H55" s="350">
        <v>20840315501878</v>
      </c>
      <c r="I55" s="342">
        <v>6.3</v>
      </c>
      <c r="J55" s="342"/>
      <c r="K55" s="342">
        <v>75.599999999999994</v>
      </c>
      <c r="L55" s="343">
        <v>3</v>
      </c>
      <c r="M55" s="343">
        <v>4</v>
      </c>
      <c r="N55" s="343">
        <v>12</v>
      </c>
      <c r="O55" s="343">
        <v>3.9270833333333324E-2</v>
      </c>
      <c r="P55" s="343">
        <v>1.23</v>
      </c>
      <c r="Q55" s="343">
        <v>2.3199999999999998</v>
      </c>
      <c r="R55" s="343">
        <v>3.25</v>
      </c>
      <c r="S55" s="343">
        <v>9</v>
      </c>
      <c r="T55" s="343">
        <v>0.16469282407407407</v>
      </c>
      <c r="U55" s="343">
        <v>4.9400000000000004</v>
      </c>
      <c r="V55" s="343">
        <v>6.56</v>
      </c>
      <c r="W55" s="343">
        <v>4.6900000000000004</v>
      </c>
      <c r="X55" s="343">
        <v>9.25</v>
      </c>
      <c r="Y55" s="343">
        <v>0.57595416666666666</v>
      </c>
      <c r="Z55" s="343">
        <v>14.81</v>
      </c>
      <c r="AA55" s="343">
        <v>14.88</v>
      </c>
      <c r="AB55" s="343">
        <v>6.86</v>
      </c>
      <c r="AC55" s="343">
        <v>9.75</v>
      </c>
      <c r="AD55" s="343">
        <v>15</v>
      </c>
      <c r="AE55" s="343">
        <v>4</v>
      </c>
      <c r="AF55" s="343">
        <v>60</v>
      </c>
      <c r="AG55" s="343">
        <v>53.333333333333336</v>
      </c>
      <c r="AH55" s="343">
        <v>921.01</v>
      </c>
      <c r="AI55" s="344">
        <v>48</v>
      </c>
      <c r="AJ55" s="345">
        <v>40</v>
      </c>
      <c r="AK55" s="345">
        <v>48</v>
      </c>
    </row>
    <row r="56" spans="1:37" s="184" customFormat="1" ht="25.5" customHeight="1" x14ac:dyDescent="0.2">
      <c r="A56" s="338" t="s">
        <v>1725</v>
      </c>
      <c r="B56" s="339">
        <v>45870</v>
      </c>
      <c r="C56" s="340" t="s">
        <v>1650</v>
      </c>
      <c r="D56" s="338"/>
      <c r="E56" s="341" t="s">
        <v>1725</v>
      </c>
      <c r="F56" s="341" t="s">
        <v>1726</v>
      </c>
      <c r="G56" s="350">
        <v>840315500945</v>
      </c>
      <c r="H56" s="350">
        <v>20840315500949</v>
      </c>
      <c r="I56" s="342">
        <v>6.3</v>
      </c>
      <c r="J56" s="342"/>
      <c r="K56" s="342">
        <v>75.599999999999994</v>
      </c>
      <c r="L56" s="343">
        <v>3</v>
      </c>
      <c r="M56" s="343">
        <v>4</v>
      </c>
      <c r="N56" s="343">
        <v>12</v>
      </c>
      <c r="O56" s="343">
        <v>3.9270833333333324E-2</v>
      </c>
      <c r="P56" s="343">
        <v>1.23</v>
      </c>
      <c r="Q56" s="343">
        <v>2.3199999999999998</v>
      </c>
      <c r="R56" s="343">
        <v>3.25</v>
      </c>
      <c r="S56" s="343">
        <v>9</v>
      </c>
      <c r="T56" s="343">
        <v>0.16469282407407407</v>
      </c>
      <c r="U56" s="343">
        <v>4.9400000000000004</v>
      </c>
      <c r="V56" s="343">
        <v>6.56</v>
      </c>
      <c r="W56" s="343">
        <v>4.6900000000000004</v>
      </c>
      <c r="X56" s="343">
        <v>9.25</v>
      </c>
      <c r="Y56" s="343">
        <v>0.57595416666666666</v>
      </c>
      <c r="Z56" s="343">
        <v>14.81</v>
      </c>
      <c r="AA56" s="343">
        <v>14.88</v>
      </c>
      <c r="AB56" s="343">
        <v>6.86</v>
      </c>
      <c r="AC56" s="343">
        <v>9.75</v>
      </c>
      <c r="AD56" s="343">
        <v>15</v>
      </c>
      <c r="AE56" s="343">
        <v>4</v>
      </c>
      <c r="AF56" s="343">
        <v>60</v>
      </c>
      <c r="AG56" s="343">
        <v>53.333333333333336</v>
      </c>
      <c r="AH56" s="343">
        <v>921.01</v>
      </c>
      <c r="AI56" s="344">
        <v>48</v>
      </c>
      <c r="AJ56" s="345">
        <v>40</v>
      </c>
      <c r="AK56" s="345">
        <v>48</v>
      </c>
    </row>
    <row r="57" spans="1:37" s="184" customFormat="1" ht="25.5" customHeight="1" x14ac:dyDescent="0.2">
      <c r="A57" s="400" t="s">
        <v>1725</v>
      </c>
      <c r="B57" s="401">
        <v>45870</v>
      </c>
      <c r="C57" s="402" t="s">
        <v>1650</v>
      </c>
      <c r="D57" s="400"/>
      <c r="E57" s="403" t="s">
        <v>1727</v>
      </c>
      <c r="F57" s="403" t="s">
        <v>1726</v>
      </c>
      <c r="G57" s="404">
        <v>840315500945</v>
      </c>
      <c r="H57" s="404">
        <v>20840315500949</v>
      </c>
      <c r="I57" s="405">
        <v>6.3</v>
      </c>
      <c r="J57" s="405"/>
      <c r="K57" s="405">
        <v>75.599999999999994</v>
      </c>
      <c r="L57" s="406">
        <v>3</v>
      </c>
      <c r="M57" s="406">
        <v>4</v>
      </c>
      <c r="N57" s="406">
        <v>12</v>
      </c>
      <c r="O57" s="406">
        <v>3.9270833333333324E-2</v>
      </c>
      <c r="P57" s="406">
        <v>1.23</v>
      </c>
      <c r="Q57" s="406">
        <v>2.3199999999999998</v>
      </c>
      <c r="R57" s="406">
        <v>3.25</v>
      </c>
      <c r="S57" s="406">
        <v>9</v>
      </c>
      <c r="T57" s="406">
        <v>0.16469282407407407</v>
      </c>
      <c r="U57" s="406">
        <v>4.9400000000000004</v>
      </c>
      <c r="V57" s="406">
        <v>6.56</v>
      </c>
      <c r="W57" s="406">
        <v>4.6900000000000004</v>
      </c>
      <c r="X57" s="406">
        <v>9.25</v>
      </c>
      <c r="Y57" s="406">
        <v>0.57595416666666666</v>
      </c>
      <c r="Z57" s="406">
        <v>14.81</v>
      </c>
      <c r="AA57" s="406">
        <v>14.88</v>
      </c>
      <c r="AB57" s="406">
        <v>6.86</v>
      </c>
      <c r="AC57" s="406">
        <v>9.75</v>
      </c>
      <c r="AD57" s="406">
        <v>15</v>
      </c>
      <c r="AE57" s="406">
        <v>4</v>
      </c>
      <c r="AF57" s="406">
        <v>60</v>
      </c>
      <c r="AG57" s="406">
        <v>53.333333333333336</v>
      </c>
      <c r="AH57" s="406">
        <v>921.01</v>
      </c>
      <c r="AI57" s="407">
        <v>48</v>
      </c>
      <c r="AJ57" s="408">
        <v>40</v>
      </c>
      <c r="AK57" s="408">
        <v>48</v>
      </c>
    </row>
    <row r="58" spans="1:37" s="184" customFormat="1" ht="25.5" customHeight="1" x14ac:dyDescent="0.2">
      <c r="A58" s="338" t="s">
        <v>1728</v>
      </c>
      <c r="B58" s="339"/>
      <c r="C58" s="340" t="s">
        <v>1650</v>
      </c>
      <c r="D58" s="338"/>
      <c r="E58" s="341" t="s">
        <v>1728</v>
      </c>
      <c r="F58" s="341" t="s">
        <v>1729</v>
      </c>
      <c r="G58" s="350">
        <v>840315500952</v>
      </c>
      <c r="H58" s="350">
        <v>20840315500956</v>
      </c>
      <c r="I58" s="342">
        <v>6.3</v>
      </c>
      <c r="J58" s="342"/>
      <c r="K58" s="342">
        <v>75.599999999999994</v>
      </c>
      <c r="L58" s="343">
        <v>3</v>
      </c>
      <c r="M58" s="343">
        <v>4</v>
      </c>
      <c r="N58" s="343">
        <v>12</v>
      </c>
      <c r="O58" s="343">
        <v>3.9270833333333324E-2</v>
      </c>
      <c r="P58" s="343">
        <v>1.23</v>
      </c>
      <c r="Q58" s="343">
        <v>2.3199999999999998</v>
      </c>
      <c r="R58" s="343">
        <v>3.25</v>
      </c>
      <c r="S58" s="343">
        <v>9</v>
      </c>
      <c r="T58" s="343">
        <v>0.16469282407407407</v>
      </c>
      <c r="U58" s="343">
        <v>4.9400000000000004</v>
      </c>
      <c r="V58" s="343">
        <v>6.56</v>
      </c>
      <c r="W58" s="343">
        <v>4.6900000000000004</v>
      </c>
      <c r="X58" s="343">
        <v>9.25</v>
      </c>
      <c r="Y58" s="343">
        <v>0.57595416666666666</v>
      </c>
      <c r="Z58" s="343">
        <v>14.81</v>
      </c>
      <c r="AA58" s="343">
        <v>14.88</v>
      </c>
      <c r="AB58" s="343">
        <v>6.86</v>
      </c>
      <c r="AC58" s="343">
        <v>9.75</v>
      </c>
      <c r="AD58" s="343">
        <v>15</v>
      </c>
      <c r="AE58" s="343">
        <v>4</v>
      </c>
      <c r="AF58" s="343">
        <v>60</v>
      </c>
      <c r="AG58" s="343">
        <v>53.333333333333336</v>
      </c>
      <c r="AH58" s="343">
        <v>921.01</v>
      </c>
      <c r="AI58" s="344">
        <v>48</v>
      </c>
      <c r="AJ58" s="345">
        <v>40</v>
      </c>
      <c r="AK58" s="345">
        <v>48</v>
      </c>
    </row>
    <row r="59" spans="1:37" s="409" customFormat="1" ht="25.5" customHeight="1" x14ac:dyDescent="0.2">
      <c r="A59" s="400" t="s">
        <v>1728</v>
      </c>
      <c r="B59" s="401">
        <v>45870</v>
      </c>
      <c r="C59" s="402" t="s">
        <v>1650</v>
      </c>
      <c r="D59" s="400"/>
      <c r="E59" s="403" t="s">
        <v>1730</v>
      </c>
      <c r="F59" s="403" t="s">
        <v>1729</v>
      </c>
      <c r="G59" s="404">
        <v>840315500952</v>
      </c>
      <c r="H59" s="404">
        <v>20840315500956</v>
      </c>
      <c r="I59" s="405">
        <v>6.3</v>
      </c>
      <c r="J59" s="405"/>
      <c r="K59" s="405">
        <v>75.599999999999994</v>
      </c>
      <c r="L59" s="406">
        <v>3</v>
      </c>
      <c r="M59" s="406">
        <v>4</v>
      </c>
      <c r="N59" s="406">
        <v>12</v>
      </c>
      <c r="O59" s="406">
        <v>3.9270833333333324E-2</v>
      </c>
      <c r="P59" s="406">
        <v>1.23</v>
      </c>
      <c r="Q59" s="406">
        <v>2.3199999999999998</v>
      </c>
      <c r="R59" s="406">
        <v>3.25</v>
      </c>
      <c r="S59" s="406">
        <v>9</v>
      </c>
      <c r="T59" s="406">
        <v>0.16469282407407407</v>
      </c>
      <c r="U59" s="406">
        <v>4.9400000000000004</v>
      </c>
      <c r="V59" s="406">
        <v>6.56</v>
      </c>
      <c r="W59" s="406">
        <v>4.6900000000000004</v>
      </c>
      <c r="X59" s="406">
        <v>9.25</v>
      </c>
      <c r="Y59" s="406">
        <v>0.57595416666666666</v>
      </c>
      <c r="Z59" s="406">
        <v>14.81</v>
      </c>
      <c r="AA59" s="406">
        <v>14.88</v>
      </c>
      <c r="AB59" s="406">
        <v>6.86</v>
      </c>
      <c r="AC59" s="406">
        <v>9.75</v>
      </c>
      <c r="AD59" s="406">
        <v>15</v>
      </c>
      <c r="AE59" s="406">
        <v>4</v>
      </c>
      <c r="AF59" s="406">
        <v>60</v>
      </c>
      <c r="AG59" s="406">
        <v>53.333333333333336</v>
      </c>
      <c r="AH59" s="406">
        <v>921.01</v>
      </c>
      <c r="AI59" s="407">
        <v>48</v>
      </c>
      <c r="AJ59" s="408">
        <v>40</v>
      </c>
      <c r="AK59" s="408">
        <v>48</v>
      </c>
    </row>
    <row r="60" spans="1:37" s="184" customFormat="1" ht="25.5" customHeight="1" x14ac:dyDescent="0.2">
      <c r="A60" s="338" t="s">
        <v>1731</v>
      </c>
      <c r="B60" s="339"/>
      <c r="C60" s="340"/>
      <c r="D60" s="338"/>
      <c r="E60" s="341" t="s">
        <v>1731</v>
      </c>
      <c r="F60" s="341" t="s">
        <v>1732</v>
      </c>
      <c r="G60" s="350">
        <v>840315501867</v>
      </c>
      <c r="H60" s="350">
        <v>20840315501861</v>
      </c>
      <c r="I60" s="342">
        <v>9.4499999999999993</v>
      </c>
      <c r="J60" s="342"/>
      <c r="K60" s="342"/>
      <c r="L60" s="343"/>
      <c r="M60" s="343"/>
      <c r="N60" s="343"/>
      <c r="O60" s="343"/>
      <c r="P60" s="343"/>
      <c r="Q60" s="343"/>
      <c r="R60" s="343"/>
      <c r="S60" s="343"/>
      <c r="T60" s="343"/>
      <c r="U60" s="343"/>
      <c r="V60" s="343"/>
      <c r="W60" s="343"/>
      <c r="X60" s="343"/>
      <c r="Y60" s="343"/>
      <c r="Z60" s="343"/>
      <c r="AA60" s="343"/>
      <c r="AB60" s="343"/>
      <c r="AC60" s="343"/>
      <c r="AD60" s="343"/>
      <c r="AE60" s="343"/>
      <c r="AF60" s="343"/>
      <c r="AG60" s="343"/>
      <c r="AH60" s="343"/>
      <c r="AI60" s="344"/>
      <c r="AJ60" s="345"/>
      <c r="AK60" s="345"/>
    </row>
    <row r="61" spans="1:37" s="184" customFormat="1" ht="25.5" customHeight="1" x14ac:dyDescent="0.2">
      <c r="A61" s="338" t="s">
        <v>1733</v>
      </c>
      <c r="B61" s="339"/>
      <c r="C61" s="340"/>
      <c r="D61" s="338"/>
      <c r="E61" s="341" t="s">
        <v>1733</v>
      </c>
      <c r="F61" s="341" t="s">
        <v>1734</v>
      </c>
      <c r="G61" s="350">
        <v>840315501850</v>
      </c>
      <c r="H61" s="350">
        <v>20840315501854</v>
      </c>
      <c r="I61" s="342">
        <v>9.4499999999999993</v>
      </c>
      <c r="J61" s="342"/>
      <c r="K61" s="342"/>
      <c r="L61" s="343"/>
      <c r="M61" s="343"/>
      <c r="N61" s="343"/>
      <c r="O61" s="343"/>
      <c r="P61" s="343"/>
      <c r="Q61" s="343"/>
      <c r="R61" s="343"/>
      <c r="S61" s="343"/>
      <c r="T61" s="343"/>
      <c r="U61" s="343"/>
      <c r="V61" s="343"/>
      <c r="W61" s="343"/>
      <c r="X61" s="343"/>
      <c r="Y61" s="343"/>
      <c r="Z61" s="343"/>
      <c r="AA61" s="343"/>
      <c r="AB61" s="343"/>
      <c r="AC61" s="343"/>
      <c r="AD61" s="343"/>
      <c r="AE61" s="343"/>
      <c r="AF61" s="343"/>
      <c r="AG61" s="343"/>
      <c r="AH61" s="343"/>
      <c r="AI61" s="344"/>
      <c r="AJ61" s="345"/>
      <c r="AK61" s="345"/>
    </row>
    <row r="62" spans="1:37" ht="19.5" customHeight="1" x14ac:dyDescent="0.25">
      <c r="A62" s="264" t="s">
        <v>1735</v>
      </c>
      <c r="B62" s="267"/>
      <c r="C62" s="267"/>
      <c r="D62" s="267"/>
      <c r="E62" s="267"/>
      <c r="F62" s="281"/>
      <c r="G62" s="434"/>
      <c r="H62" s="435"/>
      <c r="I62" s="393"/>
      <c r="J62" s="393"/>
      <c r="K62" s="393"/>
      <c r="L62" s="193"/>
      <c r="M62" s="193"/>
      <c r="N62" s="193"/>
      <c r="O62" s="193"/>
      <c r="P62" s="193"/>
      <c r="Q62" s="193"/>
      <c r="R62" s="193"/>
      <c r="S62" s="193"/>
      <c r="T62" s="193"/>
      <c r="U62" s="193"/>
      <c r="V62" s="193"/>
      <c r="W62" s="193"/>
      <c r="X62" s="193"/>
      <c r="Y62" s="193"/>
      <c r="Z62" s="193"/>
      <c r="AA62" s="193"/>
      <c r="AB62" s="193"/>
      <c r="AC62" s="193"/>
      <c r="AD62" s="193"/>
      <c r="AE62" s="193"/>
      <c r="AF62" s="194"/>
      <c r="AG62" s="193"/>
      <c r="AH62" s="193"/>
      <c r="AI62" s="193"/>
      <c r="AJ62" s="193"/>
      <c r="AK62" s="193"/>
    </row>
    <row r="63" spans="1:37" s="184" customFormat="1" ht="25.5" customHeight="1" x14ac:dyDescent="0.25">
      <c r="A63" s="199" t="s">
        <v>1736</v>
      </c>
      <c r="B63" s="182"/>
      <c r="C63" s="182" t="s">
        <v>1650</v>
      </c>
      <c r="D63" s="183">
        <v>1707858</v>
      </c>
      <c r="E63" s="199" t="s">
        <v>1737</v>
      </c>
      <c r="F63" s="182" t="s">
        <v>1738</v>
      </c>
      <c r="G63" s="180">
        <v>850010111872</v>
      </c>
      <c r="H63" s="180">
        <v>20850010111876</v>
      </c>
      <c r="I63" s="200">
        <v>4.9000000000000004</v>
      </c>
      <c r="J63" s="200">
        <v>29.400000000000002</v>
      </c>
      <c r="K63" s="200">
        <v>88.2</v>
      </c>
      <c r="L63" s="183">
        <v>3</v>
      </c>
      <c r="M63" s="183">
        <v>6</v>
      </c>
      <c r="N63" s="183">
        <v>18</v>
      </c>
      <c r="O63" s="202">
        <v>6.539238823784722E-3</v>
      </c>
      <c r="P63" s="202">
        <v>0.24</v>
      </c>
      <c r="Q63" s="201">
        <v>3.625</v>
      </c>
      <c r="R63" s="202">
        <v>2.375</v>
      </c>
      <c r="S63" s="202">
        <v>1.3125</v>
      </c>
      <c r="T63" s="252">
        <v>4.5900000000000003E-2</v>
      </c>
      <c r="U63" s="202">
        <v>1.59</v>
      </c>
      <c r="V63" s="201">
        <v>7.44</v>
      </c>
      <c r="W63" s="202">
        <v>2.75</v>
      </c>
      <c r="X63" s="202">
        <v>3.88</v>
      </c>
      <c r="Y63" s="252">
        <v>0.2</v>
      </c>
      <c r="Z63" s="202">
        <v>5</v>
      </c>
      <c r="AA63" s="201">
        <v>8.8800000000000008</v>
      </c>
      <c r="AB63" s="202">
        <v>8</v>
      </c>
      <c r="AC63" s="202">
        <v>4.88</v>
      </c>
      <c r="AD63" s="285">
        <v>20</v>
      </c>
      <c r="AE63" s="285">
        <v>9</v>
      </c>
      <c r="AF63" s="286">
        <v>180</v>
      </c>
      <c r="AG63" s="251">
        <v>53.677777777777784</v>
      </c>
      <c r="AH63" s="287">
        <v>983.03</v>
      </c>
      <c r="AI63" s="251">
        <v>48</v>
      </c>
      <c r="AJ63" s="251">
        <v>40</v>
      </c>
      <c r="AK63" s="251">
        <v>48.31</v>
      </c>
    </row>
    <row r="64" spans="1:37" s="184" customFormat="1" ht="25.5" customHeight="1" x14ac:dyDescent="0.25">
      <c r="A64" s="199" t="s">
        <v>1739</v>
      </c>
      <c r="B64" s="182"/>
      <c r="C64" s="182" t="s">
        <v>1740</v>
      </c>
      <c r="D64" s="183">
        <v>1708119</v>
      </c>
      <c r="E64" s="199" t="s">
        <v>1741</v>
      </c>
      <c r="F64" s="182" t="s">
        <v>1742</v>
      </c>
      <c r="G64" s="180">
        <v>850010111254</v>
      </c>
      <c r="H64" s="180">
        <v>20850010111258</v>
      </c>
      <c r="I64" s="200">
        <v>7</v>
      </c>
      <c r="J64" s="200">
        <v>28</v>
      </c>
      <c r="K64" s="200">
        <v>84</v>
      </c>
      <c r="L64" s="183">
        <v>3</v>
      </c>
      <c r="M64" s="183">
        <v>4</v>
      </c>
      <c r="N64" s="183">
        <v>12</v>
      </c>
      <c r="O64" s="202">
        <v>2.3572963812594296E-2</v>
      </c>
      <c r="P64" s="202">
        <v>0.25</v>
      </c>
      <c r="Q64" s="201">
        <v>1.5748031496062993</v>
      </c>
      <c r="R64" s="202">
        <v>3.5433070866141736</v>
      </c>
      <c r="S64" s="202">
        <v>7.3</v>
      </c>
      <c r="T64" s="252">
        <v>0.10263653442333132</v>
      </c>
      <c r="U64" s="202">
        <v>1.1599999999999999</v>
      </c>
      <c r="V64" s="201">
        <v>6.5</v>
      </c>
      <c r="W64" s="202">
        <v>3.66</v>
      </c>
      <c r="X64" s="202">
        <v>7.4566929133858268</v>
      </c>
      <c r="Y64" s="252">
        <v>0.37506051267023793</v>
      </c>
      <c r="Z64" s="202">
        <v>3.53</v>
      </c>
      <c r="AA64" s="201">
        <v>11.61</v>
      </c>
      <c r="AB64" s="202">
        <v>6.97</v>
      </c>
      <c r="AC64" s="202">
        <v>8.15</v>
      </c>
      <c r="AD64" s="285">
        <v>22</v>
      </c>
      <c r="AE64" s="285">
        <v>5</v>
      </c>
      <c r="AF64" s="286">
        <v>120</v>
      </c>
      <c r="AG64" s="251">
        <v>54.444444444444443</v>
      </c>
      <c r="AH64" s="287">
        <v>419.32</v>
      </c>
      <c r="AI64" s="251">
        <v>48</v>
      </c>
      <c r="AJ64" s="251">
        <v>40</v>
      </c>
      <c r="AK64" s="251">
        <v>47.2</v>
      </c>
    </row>
    <row r="65" spans="1:37" s="184" customFormat="1" ht="25.5" customHeight="1" x14ac:dyDescent="0.25">
      <c r="A65" s="199" t="s">
        <v>1743</v>
      </c>
      <c r="B65" s="182"/>
      <c r="C65" s="182" t="s">
        <v>1740</v>
      </c>
      <c r="D65" s="183">
        <v>1708120</v>
      </c>
      <c r="E65" s="199" t="s">
        <v>1743</v>
      </c>
      <c r="F65" s="182" t="s">
        <v>1744</v>
      </c>
      <c r="G65" s="180">
        <v>850010111865</v>
      </c>
      <c r="H65" s="180">
        <v>20850010111869</v>
      </c>
      <c r="I65" s="200">
        <v>6.3</v>
      </c>
      <c r="J65" s="200">
        <v>25.2</v>
      </c>
      <c r="K65" s="200">
        <v>75.599999999999994</v>
      </c>
      <c r="L65" s="183">
        <v>3</v>
      </c>
      <c r="M65" s="183">
        <v>4</v>
      </c>
      <c r="N65" s="183">
        <v>12</v>
      </c>
      <c r="O65" s="202">
        <v>2.0343790687581378E-2</v>
      </c>
      <c r="P65" s="202">
        <v>0.12389867841409692</v>
      </c>
      <c r="Q65" s="201">
        <v>1.5748031496062993</v>
      </c>
      <c r="R65" s="202">
        <v>3.5433070866141736</v>
      </c>
      <c r="S65" s="202">
        <v>6.3</v>
      </c>
      <c r="T65" s="252">
        <v>8.8872183977963745E-2</v>
      </c>
      <c r="U65" s="202">
        <v>0.49559471365638769</v>
      </c>
      <c r="V65" s="201">
        <v>6.5</v>
      </c>
      <c r="W65" s="202">
        <v>3.66</v>
      </c>
      <c r="X65" s="202">
        <v>6.4566929133858268</v>
      </c>
      <c r="Y65" s="252">
        <v>0.32822404746952977</v>
      </c>
      <c r="Z65" s="202">
        <v>1.51</v>
      </c>
      <c r="AA65" s="201">
        <v>11.61</v>
      </c>
      <c r="AB65" s="202">
        <v>6.97</v>
      </c>
      <c r="AC65" s="202">
        <v>7.0078740157480315</v>
      </c>
      <c r="AD65" s="285">
        <v>22</v>
      </c>
      <c r="AE65" s="285">
        <v>6</v>
      </c>
      <c r="AF65" s="286">
        <v>132</v>
      </c>
      <c r="AG65" s="251">
        <v>52.712160979877503</v>
      </c>
      <c r="AH65" s="287">
        <v>228.62</v>
      </c>
      <c r="AI65" s="251">
        <v>48</v>
      </c>
      <c r="AJ65" s="251">
        <v>40</v>
      </c>
      <c r="AK65" s="251">
        <v>47.440944881889763</v>
      </c>
    </row>
    <row r="66" spans="1:37" s="184" customFormat="1" ht="25.5" customHeight="1" x14ac:dyDescent="0.25">
      <c r="A66" s="199" t="s">
        <v>1745</v>
      </c>
      <c r="B66" s="182"/>
      <c r="C66" s="182" t="s">
        <v>1650</v>
      </c>
      <c r="D66" s="183">
        <v>1708430</v>
      </c>
      <c r="E66" s="199" t="s">
        <v>1746</v>
      </c>
      <c r="F66" s="182" t="s">
        <v>1747</v>
      </c>
      <c r="G66" s="180">
        <v>850010111896</v>
      </c>
      <c r="H66" s="180">
        <v>20850010111890</v>
      </c>
      <c r="I66" s="200">
        <v>8.4</v>
      </c>
      <c r="J66" s="200">
        <v>25.200000000000003</v>
      </c>
      <c r="K66" s="200">
        <v>100.8</v>
      </c>
      <c r="L66" s="183">
        <v>3</v>
      </c>
      <c r="M66" s="183">
        <v>4</v>
      </c>
      <c r="N66" s="183">
        <v>12</v>
      </c>
      <c r="O66" s="202">
        <v>0.01</v>
      </c>
      <c r="P66" s="202">
        <v>0.34</v>
      </c>
      <c r="Q66" s="201">
        <v>1.575</v>
      </c>
      <c r="R66" s="202">
        <v>1.575</v>
      </c>
      <c r="S66" s="202">
        <v>6.25</v>
      </c>
      <c r="T66" s="252">
        <v>4.2799999999999998E-2</v>
      </c>
      <c r="U66" s="202">
        <v>1.44</v>
      </c>
      <c r="V66" s="201">
        <v>6.56</v>
      </c>
      <c r="W66" s="202">
        <v>1.75</v>
      </c>
      <c r="X66" s="202">
        <v>6.44</v>
      </c>
      <c r="Y66" s="252">
        <v>0.17100000000000001</v>
      </c>
      <c r="Z66" s="202">
        <v>4.5599999999999996</v>
      </c>
      <c r="AA66" s="201">
        <v>6.8739999999999997</v>
      </c>
      <c r="AB66" s="202">
        <v>5.88</v>
      </c>
      <c r="AC66" s="202">
        <v>7.31</v>
      </c>
      <c r="AD66" s="285">
        <v>44</v>
      </c>
      <c r="AE66" s="285">
        <v>6</v>
      </c>
      <c r="AF66" s="286">
        <v>264</v>
      </c>
      <c r="AG66" s="251">
        <v>54.304000000000002</v>
      </c>
      <c r="AH66" s="287">
        <v>1242.769</v>
      </c>
      <c r="AI66" s="251">
        <v>48</v>
      </c>
      <c r="AJ66" s="251">
        <v>40</v>
      </c>
      <c r="AK66" s="251">
        <v>48.874000000000002</v>
      </c>
    </row>
    <row r="67" spans="1:37" ht="14.25" customHeight="1" x14ac:dyDescent="0.25">
      <c r="B67" s="187"/>
      <c r="C67" s="186"/>
    </row>
    <row r="68" spans="1:37" ht="14.25" customHeight="1" x14ac:dyDescent="0.25">
      <c r="B68" s="187"/>
      <c r="C68" s="186"/>
    </row>
    <row r="69" spans="1:37" ht="14.25" customHeight="1" x14ac:dyDescent="0.25">
      <c r="B69" s="187"/>
      <c r="C69" s="186"/>
    </row>
    <row r="70" spans="1:37" ht="14.25" customHeight="1" x14ac:dyDescent="0.25">
      <c r="B70" s="187"/>
      <c r="C70" s="186"/>
    </row>
    <row r="71" spans="1:37" ht="14.25" customHeight="1" x14ac:dyDescent="0.25">
      <c r="B71" s="187"/>
      <c r="C71" s="186"/>
    </row>
    <row r="72" spans="1:37" ht="14.25" customHeight="1" x14ac:dyDescent="0.25">
      <c r="B72" s="187"/>
      <c r="C72" s="186"/>
    </row>
    <row r="73" spans="1:37" ht="14.25" customHeight="1" x14ac:dyDescent="0.25">
      <c r="B73" s="187"/>
      <c r="C73" s="186"/>
    </row>
    <row r="74" spans="1:37" ht="14.25" customHeight="1" x14ac:dyDescent="0.25">
      <c r="B74" s="187"/>
      <c r="C74" s="186"/>
    </row>
    <row r="75" spans="1:37" ht="14.25" customHeight="1" x14ac:dyDescent="0.25">
      <c r="B75" s="187"/>
    </row>
    <row r="76" spans="1:37" ht="14.25" customHeight="1" x14ac:dyDescent="0.25">
      <c r="B76" s="187"/>
    </row>
    <row r="77" spans="1:37" ht="14.25" customHeight="1" x14ac:dyDescent="0.25">
      <c r="B77" s="187"/>
    </row>
    <row r="78" spans="1:37" ht="14.25" customHeight="1" x14ac:dyDescent="0.25">
      <c r="B78" s="187"/>
    </row>
    <row r="79" spans="1:37" ht="14.25" customHeight="1" x14ac:dyDescent="0.25">
      <c r="B79" s="186"/>
    </row>
    <row r="80" spans="1:37" ht="14.25" customHeight="1" x14ac:dyDescent="0.25">
      <c r="B80" s="186"/>
    </row>
  </sheetData>
  <mergeCells count="7">
    <mergeCell ref="AG6:AK6"/>
    <mergeCell ref="F2:H2"/>
    <mergeCell ref="F3:H3"/>
    <mergeCell ref="F4:H4"/>
    <mergeCell ref="O6:S6"/>
    <mergeCell ref="T6:X6"/>
    <mergeCell ref="Y6:AF6"/>
  </mergeCells>
  <hyperlinks>
    <hyperlink ref="F31" r:id="rId1" display="../../../../../../../../:x:/r/sites/SalesOpsAndMDTeamSite/Shared Documents/Planning/Annual Planning Meetings/2025/Playbooks/Billie - Shave and Grooming/2025 Billie Planning Assumption Playbook.xlsx?d=w384000b5ce274516860eb5876b4157ed&amp;csf=1&amp;web=1&amp;e=MleDe1&amp;nav=MTVfezdBOUQxRkIzLTI2QzktNDA1QS1BNEFGLTI1OEMyREY3MUU0M30" xr:uid="{21620FCD-C3E0-4C98-922B-20F6E31A3350}"/>
    <hyperlink ref="F40" r:id="rId2" display="../../../../../../../../:x:/r/sites/SalesOpsAndMDTeamSite/Shared Documents/Planning/Annual Planning Meetings/2025/Playbooks/Billie - Shave and Grooming/2025 Billie Planning Assumption Playbook.xlsx?d=w384000b5ce274516860eb5876b4157ed&amp;csf=1&amp;web=1&amp;e=NkX10n&amp;nav=MTVfezEwRkQ2QTJDLUJBRTctNEUzNC04MEY1LTE3NjU2NDNBQTc5Q30" xr:uid="{63322570-E7E5-4DAE-90BB-C13D70BBDC57}"/>
    <hyperlink ref="F46" r:id="rId3" display="../../../../../../../../:x:/r/sites/SalesOpsAndMDTeamSite/Shared Documents/Planning/Annual Planning Meetings/2025/Playbooks/Billie - Shave and Grooming/2025 Billie Planning Assumption Playbook.xlsx?d=w384000b5ce274516860eb5876b4157ed&amp;csf=1&amp;web=1&amp;e=UcoPkD&amp;nav=MTVfezNEMjAzOTAwLTIxMTQtNEI0Ny1BRjM2LTNGQkIxRkJGQjc4RX0" xr:uid="{7BB08C3A-DB0B-4D3A-95B6-7940C1AC8B62}"/>
    <hyperlink ref="F37" r:id="rId4" display="../../../../../../../../:x:/r/sites/SalesOpsAndMDTeamSite/Shared Documents/Planning/Annual Planning Meetings/2025/Playbooks/Billie - Shave and Grooming/2025 Billie Planning Assumption Playbook.xlsx?d=w384000b5ce274516860eb5876b4157ed&amp;csf=1&amp;web=1&amp;e=FQ0vjR&amp;nav=MTVfezczREM3NzQwLTJFMTctNEIzNS1BQjFDLTk1MzRDOEQ4QUJEMn0" xr:uid="{93CEF0B5-C045-488D-BE95-BE370E755F53}"/>
    <hyperlink ref="F38" r:id="rId5" display="../../../../../../../../:x:/r/sites/SalesOpsAndMDTeamSite/Shared Documents/Planning/Annual Planning Meetings/2025/Playbooks/Billie - Shave and Grooming/2025 Billie Planning Assumption Playbook.xlsx?d=w384000b5ce274516860eb5876b4157ed&amp;csf=1&amp;web=1&amp;e=FQ0vjR&amp;nav=MTVfezczREM3NzQwLTJFMTctNEIzNS1BQjFDLTk1MzRDOEQ4QUJEMn0" xr:uid="{243DF20E-5E96-4CF8-A38F-30A89821EAEC}"/>
    <hyperlink ref="F32" r:id="rId6" display="../../../../../../../../:x:/r/sites/SalesOpsAndMDTeamSite/Shared Documents/Planning/Annual Planning Meetings/2025/Playbooks/Billie - Shave and Grooming/2025 Billie Planning Assumption Playbook.xlsx?d=w384000b5ce274516860eb5876b4157ed&amp;csf=1&amp;web=1&amp;e=MleDe1&amp;nav=MTVfezdBOUQxRkIzLTI2QzktNDA1QS1BNEFGLTI1OEMyREY3MUU0M30" xr:uid="{34014948-D704-48A4-B150-0D93F45F9851}"/>
    <hyperlink ref="P3" r:id="rId7" xr:uid="{89A19DC6-7CEB-4813-9052-1AF6F32BEE28}"/>
  </hyperlinks>
  <pageMargins left="0.7" right="0.7" top="0.75" bottom="0.75" header="0.3" footer="0.3"/>
  <pageSetup paperSize="17" scale="30" fitToHeight="0" orientation="portrait" horizontalDpi="360" verticalDpi="360" r:id="rId8"/>
  <drawing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5777E-54B0-4675-983F-C7009E2FC059}">
  <sheetPr codeName="Sheet2" filterMode="1">
    <pageSetUpPr fitToPage="1"/>
  </sheetPr>
  <dimension ref="A1:AL59"/>
  <sheetViews>
    <sheetView showGridLines="0" zoomScale="80" zoomScaleNormal="80" workbookViewId="0">
      <pane ySplit="7" topLeftCell="A10" activePane="bottomLeft" state="frozen"/>
      <selection activeCell="B7" sqref="B7"/>
      <selection pane="bottomLeft" activeCell="B11" sqref="B11"/>
    </sheetView>
  </sheetViews>
  <sheetFormatPr defaultColWidth="9.140625" defaultRowHeight="12.75" x14ac:dyDescent="0.25"/>
  <cols>
    <col min="1" max="1" width="25.85546875" style="2" bestFit="1" customWidth="1"/>
    <col min="2" max="2" width="28.85546875" style="2" customWidth="1"/>
    <col min="3" max="3" width="13.140625" style="2" customWidth="1"/>
    <col min="4" max="4" width="35.140625" style="2" bestFit="1" customWidth="1"/>
    <col min="5" max="5" width="11.85546875" style="2" customWidth="1"/>
    <col min="6" max="6" width="17.85546875" style="2" customWidth="1"/>
    <col min="7" max="7" width="19.5703125" style="2" customWidth="1"/>
    <col min="8" max="9" width="7.5703125" style="2" customWidth="1"/>
    <col min="10" max="10" width="9.42578125" style="2" customWidth="1"/>
    <col min="11" max="12" width="6.140625" style="2" customWidth="1"/>
    <col min="13" max="13" width="6.42578125" style="2" customWidth="1"/>
    <col min="14" max="14" width="8.42578125" style="2" customWidth="1"/>
    <col min="15" max="17" width="6.42578125" style="2" customWidth="1"/>
    <col min="18" max="18" width="6.5703125" style="2" bestFit="1" customWidth="1"/>
    <col min="19" max="19" width="5.5703125" style="2" bestFit="1" customWidth="1"/>
    <col min="20" max="22" width="6.42578125" style="2" customWidth="1"/>
    <col min="23" max="23" width="6.5703125" style="2" bestFit="1" customWidth="1"/>
    <col min="24" max="24" width="5.28515625" style="2" bestFit="1" customWidth="1"/>
    <col min="25" max="27" width="6.42578125" style="2" customWidth="1"/>
    <col min="28" max="28" width="6.5703125" style="2" bestFit="1" customWidth="1"/>
    <col min="29" max="29" width="9.85546875" style="2" bestFit="1" customWidth="1"/>
    <col min="30" max="32" width="6.42578125" style="2" customWidth="1"/>
    <col min="33" max="33" width="11.140625" style="2" bestFit="1" customWidth="1"/>
    <col min="34" max="34" width="11.28515625" style="2" bestFit="1" customWidth="1"/>
    <col min="35" max="35" width="7.140625" style="2" bestFit="1" customWidth="1"/>
    <col min="36" max="36" width="4" style="2" customWidth="1"/>
    <col min="37" max="37" width="9.85546875" style="2" customWidth="1"/>
    <col min="38" max="38" width="3" style="2" customWidth="1"/>
    <col min="39" max="16384" width="9.140625" style="2"/>
  </cols>
  <sheetData>
    <row r="1" spans="1:38" s="1" customFormat="1" x14ac:dyDescent="0.2">
      <c r="M1" s="1" t="s">
        <v>58</v>
      </c>
      <c r="P1" s="4"/>
      <c r="U1" s="4"/>
      <c r="Z1" s="4"/>
    </row>
    <row r="2" spans="1:38" s="1" customFormat="1" ht="27.75" x14ac:dyDescent="0.25">
      <c r="F2" s="5" t="s">
        <v>59</v>
      </c>
      <c r="J2" s="6"/>
      <c r="M2" s="493" t="s">
        <v>60</v>
      </c>
    </row>
    <row r="3" spans="1:38" s="1" customFormat="1" ht="23.25" x14ac:dyDescent="0.25">
      <c r="F3" s="7" t="s">
        <v>61</v>
      </c>
      <c r="J3" s="6"/>
    </row>
    <row r="4" spans="1:38" s="1" customFormat="1" ht="20.25" x14ac:dyDescent="0.2">
      <c r="F4" s="8" t="s">
        <v>62</v>
      </c>
    </row>
    <row r="5" spans="1:38" s="1" customFormat="1" ht="15" x14ac:dyDescent="0.25">
      <c r="B5" s="6"/>
      <c r="C5" s="6"/>
      <c r="F5" s="6"/>
      <c r="G5" s="196"/>
    </row>
    <row r="6" spans="1:38" s="1" customFormat="1" x14ac:dyDescent="0.2">
      <c r="A6" s="9"/>
      <c r="B6" s="9"/>
      <c r="C6" s="9"/>
      <c r="D6" s="10"/>
      <c r="E6" s="10"/>
      <c r="F6" s="10"/>
      <c r="G6" s="10"/>
      <c r="H6" s="11"/>
      <c r="I6" s="12" t="s">
        <v>63</v>
      </c>
      <c r="J6" s="13"/>
      <c r="K6" s="11"/>
      <c r="L6" s="12" t="s">
        <v>64</v>
      </c>
      <c r="M6" s="13"/>
      <c r="N6" s="9"/>
      <c r="O6" s="11"/>
      <c r="P6" s="12"/>
      <c r="Q6" s="12" t="s">
        <v>65</v>
      </c>
      <c r="R6" s="14"/>
      <c r="S6" s="13"/>
      <c r="T6" s="11"/>
      <c r="U6" s="12"/>
      <c r="V6" s="12" t="s">
        <v>66</v>
      </c>
      <c r="W6" s="14"/>
      <c r="X6" s="13"/>
      <c r="Y6" s="11"/>
      <c r="Z6" s="12"/>
      <c r="AA6" s="12" t="s">
        <v>67</v>
      </c>
      <c r="AB6" s="12"/>
      <c r="AC6" s="13"/>
      <c r="AD6" s="14"/>
      <c r="AE6" s="14"/>
      <c r="AF6" s="14" t="s">
        <v>68</v>
      </c>
      <c r="AG6" s="14"/>
      <c r="AH6" s="14"/>
      <c r="AI6" s="14"/>
      <c r="AJ6" s="14"/>
      <c r="AK6" s="13"/>
      <c r="AL6" s="4"/>
    </row>
    <row r="7" spans="1:38" s="142" customFormat="1" ht="56.25" x14ac:dyDescent="0.25">
      <c r="A7" s="134" t="s">
        <v>69</v>
      </c>
      <c r="B7" s="134" t="s">
        <v>70</v>
      </c>
      <c r="C7" s="134" t="s">
        <v>71</v>
      </c>
      <c r="D7" s="15" t="s">
        <v>72</v>
      </c>
      <c r="E7" s="15" t="s">
        <v>73</v>
      </c>
      <c r="F7" s="134" t="s">
        <v>74</v>
      </c>
      <c r="G7" s="134" t="s">
        <v>75</v>
      </c>
      <c r="H7" s="135" t="s">
        <v>76</v>
      </c>
      <c r="I7" s="135" t="s">
        <v>77</v>
      </c>
      <c r="J7" s="135" t="s">
        <v>78</v>
      </c>
      <c r="K7" s="135" t="s">
        <v>77</v>
      </c>
      <c r="L7" s="135" t="s">
        <v>79</v>
      </c>
      <c r="M7" s="135" t="s">
        <v>80</v>
      </c>
      <c r="N7" s="136" t="s">
        <v>81</v>
      </c>
      <c r="O7" s="137" t="s">
        <v>82</v>
      </c>
      <c r="P7" s="138" t="s">
        <v>83</v>
      </c>
      <c r="Q7" s="138" t="s">
        <v>84</v>
      </c>
      <c r="R7" s="138" t="s">
        <v>85</v>
      </c>
      <c r="S7" s="139" t="s">
        <v>86</v>
      </c>
      <c r="T7" s="137" t="s">
        <v>82</v>
      </c>
      <c r="U7" s="138" t="s">
        <v>83</v>
      </c>
      <c r="V7" s="138" t="s">
        <v>84</v>
      </c>
      <c r="W7" s="138" t="s">
        <v>85</v>
      </c>
      <c r="X7" s="139" t="s">
        <v>86</v>
      </c>
      <c r="Y7" s="137" t="s">
        <v>82</v>
      </c>
      <c r="Z7" s="138" t="s">
        <v>83</v>
      </c>
      <c r="AA7" s="138" t="s">
        <v>84</v>
      </c>
      <c r="AB7" s="138" t="s">
        <v>85</v>
      </c>
      <c r="AC7" s="139" t="s">
        <v>86</v>
      </c>
      <c r="AD7" s="140" t="s">
        <v>82</v>
      </c>
      <c r="AE7" s="138" t="s">
        <v>83</v>
      </c>
      <c r="AF7" s="138" t="s">
        <v>84</v>
      </c>
      <c r="AG7" s="138" t="s">
        <v>85</v>
      </c>
      <c r="AH7" s="138" t="s">
        <v>86</v>
      </c>
      <c r="AI7" s="138" t="s">
        <v>87</v>
      </c>
      <c r="AJ7" s="138" t="s">
        <v>88</v>
      </c>
      <c r="AK7" s="139" t="s">
        <v>89</v>
      </c>
      <c r="AL7" s="141"/>
    </row>
    <row r="8" spans="1:38" s="106" customFormat="1" ht="15.75" x14ac:dyDescent="0.25">
      <c r="A8" s="107" t="s">
        <v>90</v>
      </c>
      <c r="B8" s="108"/>
      <c r="C8" s="108"/>
      <c r="D8" s="108"/>
      <c r="E8" s="108"/>
      <c r="F8" s="108"/>
      <c r="G8" s="108"/>
      <c r="H8" s="108"/>
      <c r="I8" s="108"/>
      <c r="J8" s="108"/>
      <c r="K8" s="108"/>
      <c r="L8" s="108"/>
      <c r="M8" s="108"/>
      <c r="N8" s="108"/>
      <c r="O8" s="108"/>
      <c r="P8" s="108"/>
      <c r="Q8" s="108"/>
      <c r="R8" s="108"/>
      <c r="S8" s="108"/>
      <c r="T8" s="108"/>
      <c r="U8" s="108"/>
      <c r="V8" s="108"/>
      <c r="W8" s="108"/>
      <c r="X8" s="108"/>
      <c r="Y8" s="108"/>
      <c r="Z8" s="108"/>
      <c r="AA8" s="108"/>
      <c r="AB8" s="108"/>
      <c r="AC8" s="108"/>
      <c r="AD8" s="108"/>
      <c r="AE8" s="108"/>
      <c r="AF8" s="108"/>
      <c r="AG8" s="108"/>
      <c r="AH8" s="108"/>
      <c r="AI8" s="108"/>
      <c r="AJ8" s="108"/>
      <c r="AK8" s="109"/>
    </row>
    <row r="9" spans="1:38" s="96" customFormat="1" ht="24" customHeight="1" x14ac:dyDescent="0.25">
      <c r="A9" s="86" t="s">
        <v>91</v>
      </c>
      <c r="B9" s="237"/>
      <c r="C9" s="88" t="s">
        <v>92</v>
      </c>
      <c r="D9" s="88" t="s">
        <v>93</v>
      </c>
      <c r="E9" s="88"/>
      <c r="F9" s="87" t="s">
        <v>94</v>
      </c>
      <c r="G9" s="87" t="s">
        <v>95</v>
      </c>
      <c r="H9" s="89">
        <v>5.83</v>
      </c>
      <c r="I9" s="89"/>
      <c r="J9" s="89">
        <f>H9*4</f>
        <v>23.32</v>
      </c>
      <c r="K9" s="89"/>
      <c r="L9" s="87"/>
      <c r="M9" s="87">
        <v>4</v>
      </c>
      <c r="N9" s="87"/>
      <c r="O9" s="86">
        <v>3.27</v>
      </c>
      <c r="P9" s="86">
        <v>9.75</v>
      </c>
      <c r="Q9" s="86">
        <v>7.375</v>
      </c>
      <c r="R9" s="86">
        <v>0.752</v>
      </c>
      <c r="S9" s="86">
        <v>0.13600000000000001</v>
      </c>
      <c r="T9" s="86"/>
      <c r="U9" s="86"/>
      <c r="V9" s="86"/>
      <c r="W9" s="86"/>
      <c r="X9" s="86"/>
      <c r="Y9" s="86">
        <v>14.25</v>
      </c>
      <c r="Z9" s="86">
        <v>10.375</v>
      </c>
      <c r="AA9" s="86">
        <v>8.5</v>
      </c>
      <c r="AB9" s="86">
        <v>3.53</v>
      </c>
      <c r="AC9" s="86">
        <v>0.72699999999999998</v>
      </c>
      <c r="AD9" s="86">
        <v>48</v>
      </c>
      <c r="AE9" s="86">
        <v>40</v>
      </c>
      <c r="AF9" s="86">
        <v>51</v>
      </c>
      <c r="AG9" s="329">
        <v>254.12700000000001</v>
      </c>
      <c r="AH9" s="86">
        <v>56.667000000000002</v>
      </c>
      <c r="AI9" s="87">
        <v>12</v>
      </c>
      <c r="AJ9" s="87">
        <v>6</v>
      </c>
      <c r="AK9" s="87">
        <v>72</v>
      </c>
    </row>
    <row r="10" spans="1:38" s="96" customFormat="1" ht="24" customHeight="1" x14ac:dyDescent="0.25">
      <c r="A10" s="86" t="s">
        <v>96</v>
      </c>
      <c r="B10" s="237"/>
      <c r="C10" s="88" t="s">
        <v>92</v>
      </c>
      <c r="D10" s="88" t="s">
        <v>97</v>
      </c>
      <c r="E10" s="88"/>
      <c r="F10" s="87" t="s">
        <v>98</v>
      </c>
      <c r="G10" s="87" t="s">
        <v>99</v>
      </c>
      <c r="H10" s="89">
        <v>5.83</v>
      </c>
      <c r="I10" s="89"/>
      <c r="J10" s="89">
        <f t="shared" ref="J10:J14" si="0">H10*4</f>
        <v>23.32</v>
      </c>
      <c r="K10" s="89"/>
      <c r="L10" s="87"/>
      <c r="M10" s="87">
        <v>4</v>
      </c>
      <c r="N10" s="87"/>
      <c r="O10" s="86">
        <v>3.12</v>
      </c>
      <c r="P10" s="86">
        <v>8.9</v>
      </c>
      <c r="Q10" s="86">
        <v>8.65</v>
      </c>
      <c r="R10" s="86">
        <v>0.86599999999999999</v>
      </c>
      <c r="S10" s="86">
        <v>0.13900000000000001</v>
      </c>
      <c r="T10" s="86"/>
      <c r="U10" s="86"/>
      <c r="V10" s="86"/>
      <c r="W10" s="86"/>
      <c r="X10" s="86"/>
      <c r="Y10" s="86">
        <v>13.32</v>
      </c>
      <c r="Z10" s="86">
        <v>9.57</v>
      </c>
      <c r="AA10" s="86">
        <v>8.9529999999999994</v>
      </c>
      <c r="AB10" s="86">
        <v>3.99</v>
      </c>
      <c r="AC10" s="86">
        <v>0.66</v>
      </c>
      <c r="AD10" s="86">
        <v>48</v>
      </c>
      <c r="AE10" s="86">
        <v>40</v>
      </c>
      <c r="AF10" s="86">
        <v>44.765999999999998</v>
      </c>
      <c r="AG10" s="329">
        <v>349.27199999999999</v>
      </c>
      <c r="AH10" s="86">
        <v>49.74</v>
      </c>
      <c r="AI10" s="87">
        <v>15</v>
      </c>
      <c r="AJ10" s="87">
        <v>5</v>
      </c>
      <c r="AK10" s="87">
        <v>75</v>
      </c>
    </row>
    <row r="11" spans="1:38" s="312" customFormat="1" ht="51" x14ac:dyDescent="0.25">
      <c r="A11" s="303" t="s">
        <v>96</v>
      </c>
      <c r="B11" s="330" t="s">
        <v>100</v>
      </c>
      <c r="C11" s="304" t="s">
        <v>92</v>
      </c>
      <c r="D11" s="304" t="s">
        <v>97</v>
      </c>
      <c r="E11" s="304"/>
      <c r="F11" s="305" t="s">
        <v>98</v>
      </c>
      <c r="G11" s="305" t="s">
        <v>99</v>
      </c>
      <c r="H11" s="306">
        <v>5.83</v>
      </c>
      <c r="I11" s="306"/>
      <c r="J11" s="306">
        <v>23.32</v>
      </c>
      <c r="K11" s="306"/>
      <c r="L11" s="305"/>
      <c r="M11" s="305">
        <v>4</v>
      </c>
      <c r="N11" s="305"/>
      <c r="O11" s="303">
        <v>3.12</v>
      </c>
      <c r="P11" s="500">
        <v>9.2750000000000004</v>
      </c>
      <c r="Q11" s="303">
        <v>8.65</v>
      </c>
      <c r="R11" s="500">
        <v>0.88400000000000001</v>
      </c>
      <c r="S11" s="303">
        <v>0.13900000000000001</v>
      </c>
      <c r="T11" s="303"/>
      <c r="U11" s="303"/>
      <c r="V11" s="303"/>
      <c r="W11" s="303"/>
      <c r="X11" s="303"/>
      <c r="Y11" s="500">
        <v>13.195</v>
      </c>
      <c r="Z11" s="500">
        <v>9.6950000000000003</v>
      </c>
      <c r="AA11" s="303">
        <v>8.9529999999999994</v>
      </c>
      <c r="AB11" s="500">
        <v>4.0430000000000001</v>
      </c>
      <c r="AC11" s="303">
        <v>0.66300000000000003</v>
      </c>
      <c r="AD11" s="303">
        <v>48.475999999999999</v>
      </c>
      <c r="AE11" s="303">
        <v>40</v>
      </c>
      <c r="AF11" s="303">
        <v>44.765999999999998</v>
      </c>
      <c r="AG11" s="501">
        <v>353.22500000000002</v>
      </c>
      <c r="AH11" s="303">
        <v>50.232999999999997</v>
      </c>
      <c r="AI11" s="305">
        <v>15</v>
      </c>
      <c r="AJ11" s="305">
        <v>5</v>
      </c>
      <c r="AK11" s="305">
        <v>75</v>
      </c>
    </row>
    <row r="12" spans="1:38" s="96" customFormat="1" ht="24" customHeight="1" x14ac:dyDescent="0.25">
      <c r="A12" s="86" t="s">
        <v>101</v>
      </c>
      <c r="B12" s="237"/>
      <c r="C12" s="88" t="s">
        <v>92</v>
      </c>
      <c r="D12" s="88" t="s">
        <v>102</v>
      </c>
      <c r="E12" s="88"/>
      <c r="F12" s="87" t="s">
        <v>103</v>
      </c>
      <c r="G12" s="87" t="s">
        <v>104</v>
      </c>
      <c r="H12" s="89">
        <v>5.83</v>
      </c>
      <c r="I12" s="89"/>
      <c r="J12" s="89">
        <f t="shared" si="0"/>
        <v>23.32</v>
      </c>
      <c r="K12" s="89"/>
      <c r="L12" s="87"/>
      <c r="M12" s="87">
        <v>4</v>
      </c>
      <c r="N12" s="87"/>
      <c r="O12" s="86">
        <v>3.48</v>
      </c>
      <c r="P12" s="86">
        <v>4.7300000000000004</v>
      </c>
      <c r="Q12" s="86">
        <v>7.375</v>
      </c>
      <c r="R12" s="86">
        <v>0.47199999999999998</v>
      </c>
      <c r="S12" s="86">
        <v>7.0000000000000007E-2</v>
      </c>
      <c r="T12" s="86"/>
      <c r="U12" s="86"/>
      <c r="V12" s="86"/>
      <c r="W12" s="86"/>
      <c r="X12" s="86"/>
      <c r="Y12" s="86">
        <v>9.8119999999999994</v>
      </c>
      <c r="Z12" s="86">
        <v>7.5620000000000003</v>
      </c>
      <c r="AA12" s="86">
        <v>8.125</v>
      </c>
      <c r="AB12" s="86">
        <v>2.238</v>
      </c>
      <c r="AC12" s="86">
        <v>0.34899999999999998</v>
      </c>
      <c r="AD12" s="86">
        <v>49.058999999999997</v>
      </c>
      <c r="AE12" s="86">
        <v>40</v>
      </c>
      <c r="AF12" s="86">
        <v>48.750999999999998</v>
      </c>
      <c r="AG12" s="329">
        <v>385.64800000000002</v>
      </c>
      <c r="AH12" s="86">
        <v>55.363</v>
      </c>
      <c r="AI12" s="87">
        <v>25</v>
      </c>
      <c r="AJ12" s="87">
        <v>12</v>
      </c>
      <c r="AK12" s="87">
        <v>300</v>
      </c>
    </row>
    <row r="13" spans="1:38" s="312" customFormat="1" ht="51" x14ac:dyDescent="0.25">
      <c r="A13" s="303" t="s">
        <v>101</v>
      </c>
      <c r="B13" s="330" t="s">
        <v>105</v>
      </c>
      <c r="C13" s="304" t="s">
        <v>92</v>
      </c>
      <c r="D13" s="304" t="s">
        <v>102</v>
      </c>
      <c r="E13" s="304"/>
      <c r="F13" s="305" t="s">
        <v>103</v>
      </c>
      <c r="G13" s="305" t="s">
        <v>104</v>
      </c>
      <c r="H13" s="306">
        <v>5.83</v>
      </c>
      <c r="I13" s="306"/>
      <c r="J13" s="306">
        <v>23.32</v>
      </c>
      <c r="K13" s="306"/>
      <c r="L13" s="305"/>
      <c r="M13" s="305">
        <v>4</v>
      </c>
      <c r="N13" s="305"/>
      <c r="O13" s="303">
        <v>3.48</v>
      </c>
      <c r="P13" s="303">
        <v>4.7300000000000004</v>
      </c>
      <c r="Q13" s="303">
        <v>7.375</v>
      </c>
      <c r="R13" s="500">
        <v>0.49</v>
      </c>
      <c r="S13" s="303">
        <v>7.0000000000000007E-2</v>
      </c>
      <c r="T13" s="303"/>
      <c r="U13" s="303"/>
      <c r="V13" s="303"/>
      <c r="W13" s="303"/>
      <c r="X13" s="303"/>
      <c r="Y13" s="303">
        <v>9.8119999999999994</v>
      </c>
      <c r="Z13" s="303">
        <v>7.5620000000000003</v>
      </c>
      <c r="AA13" s="303">
        <v>8.125</v>
      </c>
      <c r="AB13" s="500">
        <v>2.3119999999999998</v>
      </c>
      <c r="AC13" s="303">
        <v>0.34899999999999998</v>
      </c>
      <c r="AD13" s="303">
        <v>49.058999999999997</v>
      </c>
      <c r="AE13" s="303">
        <v>40</v>
      </c>
      <c r="AF13" s="303">
        <v>48.750999999999998</v>
      </c>
      <c r="AG13" s="501">
        <v>396.8</v>
      </c>
      <c r="AH13" s="303">
        <v>55.363</v>
      </c>
      <c r="AI13" s="305">
        <v>25</v>
      </c>
      <c r="AJ13" s="305">
        <v>12</v>
      </c>
      <c r="AK13" s="305">
        <v>300</v>
      </c>
    </row>
    <row r="14" spans="1:38" s="96" customFormat="1" ht="24" customHeight="1" x14ac:dyDescent="0.25">
      <c r="A14" s="86" t="s">
        <v>106</v>
      </c>
      <c r="B14" s="237"/>
      <c r="C14" s="88" t="s">
        <v>92</v>
      </c>
      <c r="D14" s="88" t="s">
        <v>107</v>
      </c>
      <c r="E14" s="88"/>
      <c r="F14" s="87" t="s">
        <v>108</v>
      </c>
      <c r="G14" s="87" t="s">
        <v>109</v>
      </c>
      <c r="H14" s="89">
        <v>7.79</v>
      </c>
      <c r="I14" s="89"/>
      <c r="J14" s="89">
        <f t="shared" si="0"/>
        <v>31.16</v>
      </c>
      <c r="K14" s="89"/>
      <c r="L14" s="87"/>
      <c r="M14" s="87">
        <v>4</v>
      </c>
      <c r="N14" s="87"/>
      <c r="O14" s="86">
        <v>3.48</v>
      </c>
      <c r="P14" s="86">
        <v>5.5</v>
      </c>
      <c r="Q14" s="86">
        <v>7.375</v>
      </c>
      <c r="R14" s="86">
        <v>0.66400000000000003</v>
      </c>
      <c r="S14" s="86">
        <v>8.2000000000000003E-2</v>
      </c>
      <c r="T14" s="86"/>
      <c r="U14" s="86"/>
      <c r="V14" s="86"/>
      <c r="W14" s="86"/>
      <c r="X14" s="86"/>
      <c r="Y14" s="86">
        <v>11.32</v>
      </c>
      <c r="Z14" s="86">
        <v>7.9450000000000003</v>
      </c>
      <c r="AA14" s="86">
        <v>7.7649999999999997</v>
      </c>
      <c r="AB14" s="86">
        <v>2.9119999999999999</v>
      </c>
      <c r="AC14" s="86">
        <v>0.40400000000000003</v>
      </c>
      <c r="AD14" s="86">
        <v>48</v>
      </c>
      <c r="AE14" s="86">
        <v>40</v>
      </c>
      <c r="AF14" s="86">
        <v>46.59</v>
      </c>
      <c r="AG14" s="329">
        <v>399.471</v>
      </c>
      <c r="AH14" s="86">
        <v>51.765999999999998</v>
      </c>
      <c r="AI14" s="87">
        <v>20</v>
      </c>
      <c r="AJ14" s="87">
        <v>6</v>
      </c>
      <c r="AK14" s="87">
        <v>120</v>
      </c>
    </row>
    <row r="15" spans="1:38" s="312" customFormat="1" ht="51" x14ac:dyDescent="0.25">
      <c r="A15" s="303" t="s">
        <v>106</v>
      </c>
      <c r="B15" s="330" t="s">
        <v>110</v>
      </c>
      <c r="C15" s="304" t="s">
        <v>92</v>
      </c>
      <c r="D15" s="304" t="s">
        <v>107</v>
      </c>
      <c r="E15" s="304"/>
      <c r="F15" s="305" t="s">
        <v>108</v>
      </c>
      <c r="G15" s="305" t="s">
        <v>109</v>
      </c>
      <c r="H15" s="306">
        <v>7.79</v>
      </c>
      <c r="I15" s="306"/>
      <c r="J15" s="306">
        <v>31.16</v>
      </c>
      <c r="K15" s="306"/>
      <c r="L15" s="305"/>
      <c r="M15" s="305">
        <v>4</v>
      </c>
      <c r="N15" s="305"/>
      <c r="O15" s="303">
        <v>3.48</v>
      </c>
      <c r="P15" s="303">
        <v>5.5</v>
      </c>
      <c r="Q15" s="303">
        <v>7.375</v>
      </c>
      <c r="R15" s="500">
        <v>0.69</v>
      </c>
      <c r="S15" s="303">
        <v>8.2000000000000003E-2</v>
      </c>
      <c r="T15" s="303"/>
      <c r="U15" s="303"/>
      <c r="V15" s="303"/>
      <c r="W15" s="303"/>
      <c r="X15" s="303"/>
      <c r="Y15" s="303">
        <v>11.32</v>
      </c>
      <c r="Z15" s="303">
        <v>7.9450000000000003</v>
      </c>
      <c r="AA15" s="303">
        <v>7.7649999999999997</v>
      </c>
      <c r="AB15" s="500">
        <v>3.0179999999999998</v>
      </c>
      <c r="AC15" s="303">
        <v>0.40400000000000003</v>
      </c>
      <c r="AD15" s="303">
        <v>48</v>
      </c>
      <c r="AE15" s="303">
        <v>40</v>
      </c>
      <c r="AF15" s="303">
        <v>46.59</v>
      </c>
      <c r="AG15" s="501">
        <v>412.16</v>
      </c>
      <c r="AH15" s="303">
        <v>51.765999999999998</v>
      </c>
      <c r="AI15" s="305">
        <v>20</v>
      </c>
      <c r="AJ15" s="305">
        <v>6</v>
      </c>
      <c r="AK15" s="305">
        <v>120</v>
      </c>
    </row>
    <row r="16" spans="1:38" s="96" customFormat="1" ht="24" customHeight="1" x14ac:dyDescent="0.25">
      <c r="A16" s="86" t="s">
        <v>111</v>
      </c>
      <c r="B16" s="237"/>
      <c r="C16" s="88" t="s">
        <v>92</v>
      </c>
      <c r="D16" s="88" t="s">
        <v>112</v>
      </c>
      <c r="E16" s="88"/>
      <c r="F16" s="87" t="s">
        <v>113</v>
      </c>
      <c r="G16" s="87" t="s">
        <v>114</v>
      </c>
      <c r="H16" s="89">
        <v>5.83</v>
      </c>
      <c r="I16" s="89"/>
      <c r="J16" s="89">
        <v>17.489999999999998</v>
      </c>
      <c r="K16" s="89"/>
      <c r="L16" s="87"/>
      <c r="M16" s="87">
        <v>3</v>
      </c>
      <c r="N16" s="87"/>
      <c r="O16" s="86">
        <v>4.125</v>
      </c>
      <c r="P16" s="86">
        <v>4.5</v>
      </c>
      <c r="Q16" s="86">
        <v>7.25</v>
      </c>
      <c r="R16" s="86">
        <v>0.58399999999999996</v>
      </c>
      <c r="S16" s="86">
        <v>7.8E-2</v>
      </c>
      <c r="T16" s="86"/>
      <c r="U16" s="86"/>
      <c r="V16" s="86"/>
      <c r="W16" s="86"/>
      <c r="X16" s="86"/>
      <c r="Y16" s="86">
        <v>13.125</v>
      </c>
      <c r="Z16" s="86">
        <v>5.5</v>
      </c>
      <c r="AA16" s="86">
        <v>7.4379999999999997</v>
      </c>
      <c r="AB16" s="86">
        <v>2.0590000000000002</v>
      </c>
      <c r="AC16" s="86">
        <v>0.311</v>
      </c>
      <c r="AD16" s="86">
        <v>49.5</v>
      </c>
      <c r="AE16" s="86">
        <v>40</v>
      </c>
      <c r="AF16" s="86">
        <v>44.628999999999998</v>
      </c>
      <c r="AG16" s="329">
        <v>383.57100000000003</v>
      </c>
      <c r="AH16" s="86">
        <v>51.137999999999998</v>
      </c>
      <c r="AI16" s="87">
        <v>27</v>
      </c>
      <c r="AJ16" s="87">
        <v>6</v>
      </c>
      <c r="AK16" s="87">
        <v>162</v>
      </c>
    </row>
    <row r="17" spans="1:37" s="312" customFormat="1" ht="51" x14ac:dyDescent="0.25">
      <c r="A17" s="303" t="s">
        <v>111</v>
      </c>
      <c r="B17" s="330" t="s">
        <v>115</v>
      </c>
      <c r="C17" s="304" t="s">
        <v>92</v>
      </c>
      <c r="D17" s="304" t="s">
        <v>112</v>
      </c>
      <c r="E17" s="304"/>
      <c r="F17" s="305" t="s">
        <v>113</v>
      </c>
      <c r="G17" s="305" t="s">
        <v>114</v>
      </c>
      <c r="H17" s="306">
        <v>5.83</v>
      </c>
      <c r="I17" s="306"/>
      <c r="J17" s="306">
        <v>17.489999999999998</v>
      </c>
      <c r="K17" s="306"/>
      <c r="L17" s="305"/>
      <c r="M17" s="305">
        <v>3</v>
      </c>
      <c r="N17" s="305"/>
      <c r="O17" s="303">
        <v>4.125</v>
      </c>
      <c r="P17" s="303">
        <v>4.5</v>
      </c>
      <c r="Q17" s="303">
        <v>7.25</v>
      </c>
      <c r="R17" s="500">
        <v>0.60299999999999998</v>
      </c>
      <c r="S17" s="303">
        <v>7.8E-2</v>
      </c>
      <c r="T17" s="303"/>
      <c r="U17" s="303"/>
      <c r="V17" s="303"/>
      <c r="W17" s="303"/>
      <c r="X17" s="303"/>
      <c r="Y17" s="303">
        <v>13.125</v>
      </c>
      <c r="Z17" s="303">
        <v>5.5</v>
      </c>
      <c r="AA17" s="303">
        <v>7.4379999999999997</v>
      </c>
      <c r="AB17" s="500">
        <v>2.1150000000000002</v>
      </c>
      <c r="AC17" s="303">
        <v>0.311</v>
      </c>
      <c r="AD17" s="303">
        <v>49.5</v>
      </c>
      <c r="AE17" s="303">
        <v>40</v>
      </c>
      <c r="AF17" s="303">
        <v>44.628999999999998</v>
      </c>
      <c r="AG17" s="501">
        <v>392.63</v>
      </c>
      <c r="AH17" s="303">
        <v>51.137999999999998</v>
      </c>
      <c r="AI17" s="305">
        <v>27</v>
      </c>
      <c r="AJ17" s="305">
        <v>6</v>
      </c>
      <c r="AK17" s="305">
        <v>162</v>
      </c>
    </row>
    <row r="18" spans="1:37" s="96" customFormat="1" ht="24" customHeight="1" x14ac:dyDescent="0.25">
      <c r="A18" s="86" t="s">
        <v>116</v>
      </c>
      <c r="B18" s="237"/>
      <c r="C18" s="88" t="s">
        <v>92</v>
      </c>
      <c r="D18" s="88" t="s">
        <v>117</v>
      </c>
      <c r="E18" s="88"/>
      <c r="F18" s="87" t="s">
        <v>118</v>
      </c>
      <c r="G18" s="87" t="s">
        <v>119</v>
      </c>
      <c r="H18" s="89">
        <v>5.83</v>
      </c>
      <c r="I18" s="89"/>
      <c r="J18" s="89">
        <v>17.489999999999998</v>
      </c>
      <c r="K18" s="89"/>
      <c r="L18" s="87"/>
      <c r="M18" s="87">
        <v>3</v>
      </c>
      <c r="N18" s="87"/>
      <c r="O18" s="86">
        <v>4.125</v>
      </c>
      <c r="P18" s="86">
        <v>4.5</v>
      </c>
      <c r="Q18" s="86">
        <v>7.25</v>
      </c>
      <c r="R18" s="86">
        <v>0.56000000000000005</v>
      </c>
      <c r="S18" s="86">
        <v>7.8E-2</v>
      </c>
      <c r="T18" s="86"/>
      <c r="U18" s="86"/>
      <c r="V18" s="86"/>
      <c r="W18" s="86"/>
      <c r="X18" s="86"/>
      <c r="Y18" s="86">
        <v>13.125</v>
      </c>
      <c r="Z18" s="86">
        <v>5.5</v>
      </c>
      <c r="AA18" s="86">
        <v>7.4379999999999997</v>
      </c>
      <c r="AB18" s="86">
        <v>1.986</v>
      </c>
      <c r="AC18" s="86">
        <v>0.311</v>
      </c>
      <c r="AD18" s="86">
        <v>49.5</v>
      </c>
      <c r="AE18" s="86">
        <v>40</v>
      </c>
      <c r="AF18" s="86">
        <v>44.628999999999998</v>
      </c>
      <c r="AG18" s="329">
        <v>371.786</v>
      </c>
      <c r="AH18" s="86">
        <v>51.137999999999998</v>
      </c>
      <c r="AI18" s="87">
        <v>27</v>
      </c>
      <c r="AJ18" s="87">
        <v>6</v>
      </c>
      <c r="AK18" s="87">
        <v>162</v>
      </c>
    </row>
    <row r="19" spans="1:37" s="96" customFormat="1" ht="24" customHeight="1" x14ac:dyDescent="0.25">
      <c r="A19" s="86" t="s">
        <v>120</v>
      </c>
      <c r="B19" s="237"/>
      <c r="C19" s="88" t="s">
        <v>92</v>
      </c>
      <c r="D19" s="88" t="s">
        <v>121</v>
      </c>
      <c r="E19" s="88"/>
      <c r="F19" s="87" t="s">
        <v>122</v>
      </c>
      <c r="G19" s="87" t="s">
        <v>123</v>
      </c>
      <c r="H19" s="89">
        <v>5.83</v>
      </c>
      <c r="I19" s="89"/>
      <c r="J19" s="89">
        <v>17.489999999999998</v>
      </c>
      <c r="K19" s="89"/>
      <c r="L19" s="87"/>
      <c r="M19" s="87">
        <v>3</v>
      </c>
      <c r="N19" s="87"/>
      <c r="O19" s="86">
        <v>4.4800000000000004</v>
      </c>
      <c r="P19" s="86">
        <v>5.18</v>
      </c>
      <c r="Q19" s="86">
        <v>7.75</v>
      </c>
      <c r="R19" s="86">
        <v>0.70799999999999996</v>
      </c>
      <c r="S19" s="86">
        <v>0.104</v>
      </c>
      <c r="T19" s="86"/>
      <c r="U19" s="86"/>
      <c r="V19" s="86"/>
      <c r="W19" s="86"/>
      <c r="X19" s="86"/>
      <c r="Y19" s="86">
        <v>13.875</v>
      </c>
      <c r="Z19" s="86">
        <v>5.25</v>
      </c>
      <c r="AA19" s="86">
        <v>8.4380000000000006</v>
      </c>
      <c r="AB19" s="86">
        <v>2.5259999999999998</v>
      </c>
      <c r="AC19" s="86">
        <v>0.35599999999999998</v>
      </c>
      <c r="AD19" s="86">
        <v>48</v>
      </c>
      <c r="AE19" s="86">
        <v>40</v>
      </c>
      <c r="AF19" s="86">
        <v>50.628999999999998</v>
      </c>
      <c r="AG19" s="329">
        <v>459.286</v>
      </c>
      <c r="AH19" s="86">
        <v>56.255000000000003</v>
      </c>
      <c r="AI19" s="87">
        <v>27</v>
      </c>
      <c r="AJ19" s="87">
        <v>6</v>
      </c>
      <c r="AK19" s="87">
        <v>162</v>
      </c>
    </row>
    <row r="20" spans="1:37" s="312" customFormat="1" ht="51" x14ac:dyDescent="0.25">
      <c r="A20" s="303" t="s">
        <v>120</v>
      </c>
      <c r="B20" s="330" t="s">
        <v>124</v>
      </c>
      <c r="C20" s="304" t="s">
        <v>92</v>
      </c>
      <c r="D20" s="304" t="s">
        <v>121</v>
      </c>
      <c r="E20" s="304"/>
      <c r="F20" s="305" t="s">
        <v>122</v>
      </c>
      <c r="G20" s="305" t="s">
        <v>123</v>
      </c>
      <c r="H20" s="306">
        <v>5.83</v>
      </c>
      <c r="I20" s="306"/>
      <c r="J20" s="306">
        <v>17.489999999999998</v>
      </c>
      <c r="K20" s="306"/>
      <c r="L20" s="305"/>
      <c r="M20" s="305">
        <v>3</v>
      </c>
      <c r="N20" s="305"/>
      <c r="O20" s="303">
        <v>4.4800000000000004</v>
      </c>
      <c r="P20" s="303">
        <v>5.18</v>
      </c>
      <c r="Q20" s="303">
        <v>7.75</v>
      </c>
      <c r="R20" s="500">
        <v>0.72599999999999998</v>
      </c>
      <c r="S20" s="303">
        <v>0.104</v>
      </c>
      <c r="T20" s="303"/>
      <c r="U20" s="303"/>
      <c r="V20" s="303"/>
      <c r="W20" s="303"/>
      <c r="X20" s="303"/>
      <c r="Y20" s="303">
        <v>13.875</v>
      </c>
      <c r="Z20" s="303">
        <v>5.25</v>
      </c>
      <c r="AA20" s="303">
        <v>8.4380000000000006</v>
      </c>
      <c r="AB20" s="500">
        <v>2.5819999999999999</v>
      </c>
      <c r="AC20" s="303">
        <v>0.35599999999999998</v>
      </c>
      <c r="AD20" s="303">
        <v>48</v>
      </c>
      <c r="AE20" s="303">
        <v>40</v>
      </c>
      <c r="AF20" s="303">
        <v>50.628999999999998</v>
      </c>
      <c r="AG20" s="501">
        <v>468.28399999999999</v>
      </c>
      <c r="AH20" s="303">
        <v>56.255000000000003</v>
      </c>
      <c r="AI20" s="305">
        <v>27</v>
      </c>
      <c r="AJ20" s="305">
        <v>6</v>
      </c>
      <c r="AK20" s="305">
        <v>162</v>
      </c>
    </row>
    <row r="21" spans="1:37" s="96" customFormat="1" ht="24" customHeight="1" x14ac:dyDescent="0.25">
      <c r="A21" s="86" t="s">
        <v>125</v>
      </c>
      <c r="B21" s="237"/>
      <c r="C21" s="88" t="s">
        <v>92</v>
      </c>
      <c r="D21" s="88" t="s">
        <v>126</v>
      </c>
      <c r="E21" s="88"/>
      <c r="F21" s="87" t="s">
        <v>127</v>
      </c>
      <c r="G21" s="87" t="s">
        <v>128</v>
      </c>
      <c r="H21" s="89">
        <v>7.79</v>
      </c>
      <c r="I21" s="89"/>
      <c r="J21" s="89">
        <v>23.37</v>
      </c>
      <c r="K21" s="89"/>
      <c r="L21" s="87"/>
      <c r="M21" s="87">
        <v>3</v>
      </c>
      <c r="N21" s="87"/>
      <c r="O21" s="86">
        <v>4.4800000000000004</v>
      </c>
      <c r="P21" s="86">
        <v>6.85</v>
      </c>
      <c r="Q21" s="86">
        <v>7.75</v>
      </c>
      <c r="R21" s="86">
        <v>1.03</v>
      </c>
      <c r="S21" s="86">
        <v>0.13800000000000001</v>
      </c>
      <c r="T21" s="86"/>
      <c r="U21" s="86"/>
      <c r="V21" s="86"/>
      <c r="W21" s="86"/>
      <c r="X21" s="86"/>
      <c r="Y21" s="86">
        <v>13.938000000000001</v>
      </c>
      <c r="Z21" s="86">
        <v>7.25</v>
      </c>
      <c r="AA21" s="86">
        <v>8.375</v>
      </c>
      <c r="AB21" s="86">
        <v>3.5870000000000002</v>
      </c>
      <c r="AC21" s="86">
        <v>0.49</v>
      </c>
      <c r="AD21" s="86">
        <v>48</v>
      </c>
      <c r="AE21" s="86">
        <v>40</v>
      </c>
      <c r="AF21" s="86">
        <v>50.250999999999998</v>
      </c>
      <c r="AG21" s="329">
        <v>437.38099999999997</v>
      </c>
      <c r="AH21" s="86">
        <v>55.835000000000001</v>
      </c>
      <c r="AI21" s="87">
        <v>18</v>
      </c>
      <c r="AJ21" s="87">
        <v>6</v>
      </c>
      <c r="AK21" s="87">
        <v>108</v>
      </c>
    </row>
    <row r="22" spans="1:37" s="312" customFormat="1" ht="51" x14ac:dyDescent="0.25">
      <c r="A22" s="303" t="s">
        <v>125</v>
      </c>
      <c r="B22" s="330" t="s">
        <v>129</v>
      </c>
      <c r="C22" s="304" t="s">
        <v>92</v>
      </c>
      <c r="D22" s="304" t="s">
        <v>126</v>
      </c>
      <c r="E22" s="304"/>
      <c r="F22" s="305" t="s">
        <v>127</v>
      </c>
      <c r="G22" s="305" t="s">
        <v>128</v>
      </c>
      <c r="H22" s="306">
        <v>7.79</v>
      </c>
      <c r="I22" s="306"/>
      <c r="J22" s="306"/>
      <c r="K22" s="306"/>
      <c r="L22" s="305"/>
      <c r="M22" s="305">
        <v>3</v>
      </c>
      <c r="N22" s="305"/>
      <c r="O22" s="303">
        <v>4.4800000000000004</v>
      </c>
      <c r="P22" s="303">
        <v>6.85</v>
      </c>
      <c r="Q22" s="303">
        <v>7.75</v>
      </c>
      <c r="R22" s="500">
        <v>1.056</v>
      </c>
      <c r="S22" s="303">
        <v>0.13800000000000001</v>
      </c>
      <c r="T22" s="303"/>
      <c r="U22" s="303"/>
      <c r="V22" s="303"/>
      <c r="W22" s="303"/>
      <c r="X22" s="303"/>
      <c r="Y22" s="303">
        <v>13.938000000000001</v>
      </c>
      <c r="Z22" s="303">
        <v>7.25</v>
      </c>
      <c r="AA22" s="303">
        <v>8.375</v>
      </c>
      <c r="AB22" s="500">
        <v>3.6659999999999999</v>
      </c>
      <c r="AC22" s="303">
        <v>0.49</v>
      </c>
      <c r="AD22" s="303">
        <v>48</v>
      </c>
      <c r="AE22" s="303">
        <v>40</v>
      </c>
      <c r="AF22" s="303">
        <v>50.250999999999998</v>
      </c>
      <c r="AG22" s="501">
        <v>445.928</v>
      </c>
      <c r="AH22" s="303">
        <v>55.835000000000001</v>
      </c>
      <c r="AI22" s="305">
        <v>18</v>
      </c>
      <c r="AJ22" s="305">
        <v>6</v>
      </c>
      <c r="AK22" s="305">
        <v>108</v>
      </c>
    </row>
    <row r="23" spans="1:37" s="106" customFormat="1" ht="15.75" x14ac:dyDescent="0.25">
      <c r="A23" s="107" t="s">
        <v>130</v>
      </c>
      <c r="B23" s="108"/>
      <c r="C23" s="108"/>
      <c r="D23" s="108"/>
      <c r="E23" s="108"/>
      <c r="F23" s="108"/>
      <c r="G23" s="108"/>
      <c r="H23" s="108"/>
      <c r="I23" s="108"/>
      <c r="J23" s="108"/>
      <c r="K23" s="108"/>
      <c r="L23" s="108"/>
      <c r="M23" s="108"/>
      <c r="N23" s="108"/>
      <c r="O23" s="108"/>
      <c r="P23" s="108"/>
      <c r="Q23" s="108"/>
      <c r="R23" s="108"/>
      <c r="S23" s="108"/>
      <c r="T23" s="108"/>
      <c r="U23" s="108"/>
      <c r="V23" s="108"/>
      <c r="W23" s="108"/>
      <c r="X23" s="108"/>
      <c r="Y23" s="108"/>
      <c r="Z23" s="108"/>
      <c r="AA23" s="108"/>
      <c r="AB23" s="108"/>
      <c r="AC23" s="108"/>
      <c r="AD23" s="108"/>
      <c r="AE23" s="108"/>
      <c r="AF23" s="108"/>
      <c r="AG23" s="108"/>
      <c r="AH23" s="108"/>
      <c r="AI23" s="108"/>
      <c r="AJ23" s="108"/>
      <c r="AK23" s="109"/>
    </row>
    <row r="24" spans="1:37" s="154" customFormat="1" ht="24" customHeight="1" x14ac:dyDescent="0.25">
      <c r="A24" s="144" t="s">
        <v>131</v>
      </c>
      <c r="B24" s="143"/>
      <c r="C24" s="143" t="s">
        <v>92</v>
      </c>
      <c r="D24" s="143" t="s">
        <v>132</v>
      </c>
      <c r="E24" s="143" t="s">
        <v>133</v>
      </c>
      <c r="F24" s="145" t="s">
        <v>134</v>
      </c>
      <c r="G24" s="145" t="s">
        <v>135</v>
      </c>
      <c r="H24" s="146">
        <v>6.51</v>
      </c>
      <c r="I24" s="146" t="s">
        <v>136</v>
      </c>
      <c r="J24" s="146">
        <v>19.53</v>
      </c>
      <c r="K24" s="145"/>
      <c r="L24" s="145" t="s">
        <v>136</v>
      </c>
      <c r="M24" s="145">
        <v>3</v>
      </c>
      <c r="N24" s="145"/>
      <c r="O24" s="147">
        <v>5.2009999999999996</v>
      </c>
      <c r="P24" s="148">
        <v>4.7640000000000002</v>
      </c>
      <c r="Q24" s="148">
        <v>8.6020000000000003</v>
      </c>
      <c r="R24" s="148">
        <v>0.747</v>
      </c>
      <c r="S24" s="148">
        <v>0.123</v>
      </c>
      <c r="T24" s="147"/>
      <c r="U24" s="148"/>
      <c r="V24" s="148"/>
      <c r="W24" s="148"/>
      <c r="X24" s="149"/>
      <c r="Y24" s="147">
        <v>14.705</v>
      </c>
      <c r="Z24" s="148">
        <v>6.1020000000000003</v>
      </c>
      <c r="AA24" s="148">
        <v>9.2129999999999992</v>
      </c>
      <c r="AB24" s="148">
        <v>2.6280000000000001</v>
      </c>
      <c r="AC24" s="149">
        <v>0.47799999999999998</v>
      </c>
      <c r="AD24" s="150">
        <v>48</v>
      </c>
      <c r="AE24" s="150">
        <v>40</v>
      </c>
      <c r="AF24" s="150">
        <v>51.062992125984245</v>
      </c>
      <c r="AG24" s="151">
        <v>286.52</v>
      </c>
      <c r="AH24" s="150">
        <v>56.736342126637709</v>
      </c>
      <c r="AI24" s="152">
        <v>18</v>
      </c>
      <c r="AJ24" s="152">
        <v>5</v>
      </c>
      <c r="AK24" s="153">
        <v>90</v>
      </c>
    </row>
    <row r="25" spans="1:37" s="154" customFormat="1" ht="24" customHeight="1" x14ac:dyDescent="0.25">
      <c r="A25" s="144" t="s">
        <v>137</v>
      </c>
      <c r="B25" s="143"/>
      <c r="C25" s="143" t="s">
        <v>92</v>
      </c>
      <c r="D25" s="143" t="s">
        <v>138</v>
      </c>
      <c r="E25" s="143" t="s">
        <v>139</v>
      </c>
      <c r="F25" s="145" t="s">
        <v>140</v>
      </c>
      <c r="G25" s="145" t="s">
        <v>141</v>
      </c>
      <c r="H25" s="146">
        <v>7.46</v>
      </c>
      <c r="I25" s="146" t="s">
        <v>136</v>
      </c>
      <c r="J25" s="146">
        <v>29.84</v>
      </c>
      <c r="K25" s="145"/>
      <c r="L25" s="145" t="s">
        <v>136</v>
      </c>
      <c r="M25" s="145">
        <v>4</v>
      </c>
      <c r="N25" s="145"/>
      <c r="O25" s="147">
        <v>2.5</v>
      </c>
      <c r="P25" s="148">
        <v>6.13</v>
      </c>
      <c r="Q25" s="148">
        <v>9.75</v>
      </c>
      <c r="R25" s="148">
        <v>0.54</v>
      </c>
      <c r="S25" s="148">
        <v>0.09</v>
      </c>
      <c r="T25" s="147"/>
      <c r="U25" s="148"/>
      <c r="V25" s="148"/>
      <c r="W25" s="148"/>
      <c r="X25" s="149"/>
      <c r="Y25" s="147">
        <v>10.38</v>
      </c>
      <c r="Z25" s="148">
        <v>5.6</v>
      </c>
      <c r="AA25" s="148">
        <v>12.44</v>
      </c>
      <c r="AB25" s="148">
        <v>2.54</v>
      </c>
      <c r="AC25" s="149">
        <v>0.42</v>
      </c>
      <c r="AD25" s="150">
        <v>48</v>
      </c>
      <c r="AE25" s="150">
        <v>40</v>
      </c>
      <c r="AF25" s="150">
        <v>54.749606299212594</v>
      </c>
      <c r="AG25" s="151">
        <v>375</v>
      </c>
      <c r="AH25" s="150">
        <v>60.832574072112159</v>
      </c>
      <c r="AI25" s="152">
        <v>32</v>
      </c>
      <c r="AJ25" s="152">
        <v>4</v>
      </c>
      <c r="AK25" s="153">
        <v>128</v>
      </c>
    </row>
    <row r="26" spans="1:37" s="154" customFormat="1" ht="24" customHeight="1" x14ac:dyDescent="0.25">
      <c r="A26" s="144" t="s">
        <v>142</v>
      </c>
      <c r="B26" s="143"/>
      <c r="C26" s="143" t="s">
        <v>92</v>
      </c>
      <c r="D26" s="143" t="s">
        <v>143</v>
      </c>
      <c r="E26" s="143" t="s">
        <v>139</v>
      </c>
      <c r="F26" s="145" t="s">
        <v>144</v>
      </c>
      <c r="G26" s="145" t="s">
        <v>145</v>
      </c>
      <c r="H26" s="146">
        <v>1.33</v>
      </c>
      <c r="I26" s="146" t="s">
        <v>136</v>
      </c>
      <c r="J26" s="146">
        <v>15.96</v>
      </c>
      <c r="K26" s="145" t="s">
        <v>136</v>
      </c>
      <c r="L26" s="145" t="s">
        <v>136</v>
      </c>
      <c r="M26" s="145">
        <v>12</v>
      </c>
      <c r="N26" s="145"/>
      <c r="O26" s="147">
        <v>2.48</v>
      </c>
      <c r="P26" s="148">
        <v>3.3860000000000001</v>
      </c>
      <c r="Q26" s="148">
        <v>2.7559999999999998</v>
      </c>
      <c r="R26" s="148">
        <v>8.7999999999999995E-2</v>
      </c>
      <c r="S26" s="148">
        <v>1.2999999999999999E-2</v>
      </c>
      <c r="T26" s="147" t="s">
        <v>136</v>
      </c>
      <c r="U26" s="148" t="s">
        <v>136</v>
      </c>
      <c r="V26" s="148" t="s">
        <v>136</v>
      </c>
      <c r="W26" s="148" t="s">
        <v>136</v>
      </c>
      <c r="X26" s="149" t="s">
        <v>136</v>
      </c>
      <c r="Y26" s="147">
        <v>9.5280000000000005</v>
      </c>
      <c r="Z26" s="148">
        <v>6.4249999999999998</v>
      </c>
      <c r="AA26" s="148">
        <v>5.5119999999999996</v>
      </c>
      <c r="AB26" s="148">
        <v>1.1970000000000001</v>
      </c>
      <c r="AC26" s="149">
        <v>0.19500000000000001</v>
      </c>
      <c r="AD26" s="150">
        <v>47.767716535433067</v>
      </c>
      <c r="AE26" s="150">
        <v>40</v>
      </c>
      <c r="AF26" s="150">
        <v>54.606299212598422</v>
      </c>
      <c r="AG26" s="151">
        <v>373.19</v>
      </c>
      <c r="AH26" s="150">
        <v>60.379736554013483</v>
      </c>
      <c r="AI26" s="152">
        <v>30</v>
      </c>
      <c r="AJ26" s="152">
        <v>9</v>
      </c>
      <c r="AK26" s="153">
        <v>270</v>
      </c>
    </row>
    <row r="27" spans="1:37" s="154" customFormat="1" ht="24" customHeight="1" x14ac:dyDescent="0.25">
      <c r="A27" s="144" t="s">
        <v>146</v>
      </c>
      <c r="B27" s="143"/>
      <c r="C27" s="143" t="s">
        <v>92</v>
      </c>
      <c r="D27" s="143" t="s">
        <v>147</v>
      </c>
      <c r="E27" s="143" t="s">
        <v>133</v>
      </c>
      <c r="F27" s="145" t="s">
        <v>148</v>
      </c>
      <c r="G27" s="145" t="s">
        <v>149</v>
      </c>
      <c r="H27" s="146">
        <v>6.06</v>
      </c>
      <c r="I27" s="146" t="s">
        <v>136</v>
      </c>
      <c r="J27" s="146">
        <v>24.24</v>
      </c>
      <c r="K27" s="145" t="s">
        <v>136</v>
      </c>
      <c r="L27" s="145" t="s">
        <v>136</v>
      </c>
      <c r="M27" s="145">
        <v>4</v>
      </c>
      <c r="N27" s="145"/>
      <c r="O27" s="147">
        <v>5.1870000000000003</v>
      </c>
      <c r="P27" s="148">
        <v>4.875</v>
      </c>
      <c r="Q27" s="148">
        <v>6.375</v>
      </c>
      <c r="R27" s="148">
        <v>0.59499999999999997</v>
      </c>
      <c r="S27" s="148">
        <v>9.2999999999999999E-2</v>
      </c>
      <c r="T27" s="147" t="s">
        <v>136</v>
      </c>
      <c r="U27" s="148" t="s">
        <v>136</v>
      </c>
      <c r="V27" s="148" t="s">
        <v>136</v>
      </c>
      <c r="W27" s="148" t="s">
        <v>136</v>
      </c>
      <c r="X27" s="149" t="s">
        <v>136</v>
      </c>
      <c r="Y27" s="147">
        <v>10.827</v>
      </c>
      <c r="Z27" s="148">
        <v>10.315</v>
      </c>
      <c r="AA27" s="148">
        <v>7.3819999999999997</v>
      </c>
      <c r="AB27" s="148">
        <v>2.8809999999999998</v>
      </c>
      <c r="AC27" s="149">
        <v>0.47699999999999998</v>
      </c>
      <c r="AD27" s="150">
        <v>48</v>
      </c>
      <c r="AE27" s="150">
        <v>40</v>
      </c>
      <c r="AF27" s="150">
        <v>49.291338582677163</v>
      </c>
      <c r="AG27" s="151">
        <v>326.57599999999996</v>
      </c>
      <c r="AH27" s="150">
        <v>54.767842638697608</v>
      </c>
      <c r="AI27" s="152">
        <v>16</v>
      </c>
      <c r="AJ27" s="152">
        <v>6</v>
      </c>
      <c r="AK27" s="153">
        <v>96</v>
      </c>
    </row>
    <row r="28" spans="1:37" s="154" customFormat="1" ht="24" customHeight="1" x14ac:dyDescent="0.25">
      <c r="A28" s="144" t="s">
        <v>150</v>
      </c>
      <c r="B28" s="143"/>
      <c r="C28" s="143" t="s">
        <v>92</v>
      </c>
      <c r="D28" s="143" t="s">
        <v>151</v>
      </c>
      <c r="E28" s="143" t="s">
        <v>133</v>
      </c>
      <c r="F28" s="145" t="s">
        <v>152</v>
      </c>
      <c r="G28" s="145" t="s">
        <v>153</v>
      </c>
      <c r="H28" s="146">
        <v>6.26</v>
      </c>
      <c r="I28" s="146" t="s">
        <v>136</v>
      </c>
      <c r="J28" s="146">
        <v>25.04</v>
      </c>
      <c r="K28" s="145" t="s">
        <v>136</v>
      </c>
      <c r="L28" s="145" t="s">
        <v>136</v>
      </c>
      <c r="M28" s="145">
        <v>4</v>
      </c>
      <c r="N28" s="145"/>
      <c r="O28" s="147">
        <v>5.2720000000000002</v>
      </c>
      <c r="P28" s="148">
        <v>4.2720000000000002</v>
      </c>
      <c r="Q28" s="148">
        <v>7.52</v>
      </c>
      <c r="R28" s="148">
        <v>0.6</v>
      </c>
      <c r="S28" s="148">
        <v>9.8000000000000004E-2</v>
      </c>
      <c r="T28" s="147" t="s">
        <v>136</v>
      </c>
      <c r="U28" s="148" t="s">
        <v>136</v>
      </c>
      <c r="V28" s="148" t="s">
        <v>136</v>
      </c>
      <c r="W28" s="148" t="s">
        <v>136</v>
      </c>
      <c r="X28" s="149" t="s">
        <v>136</v>
      </c>
      <c r="Y28" s="147">
        <v>10.874000000000001</v>
      </c>
      <c r="Z28" s="148">
        <v>9.2910000000000004</v>
      </c>
      <c r="AA28" s="148">
        <v>8.2680000000000007</v>
      </c>
      <c r="AB28" s="148">
        <v>2.637</v>
      </c>
      <c r="AC28" s="149">
        <v>0.48299999999999998</v>
      </c>
      <c r="AD28" s="150">
        <v>48</v>
      </c>
      <c r="AE28" s="150">
        <v>40</v>
      </c>
      <c r="AF28" s="150">
        <v>54.606299212598422</v>
      </c>
      <c r="AG28" s="151">
        <v>303.15199999999999</v>
      </c>
      <c r="AH28" s="150">
        <v>60.67344704594413</v>
      </c>
      <c r="AI28" s="152">
        <v>16</v>
      </c>
      <c r="AJ28" s="152">
        <v>6</v>
      </c>
      <c r="AK28" s="153">
        <v>96</v>
      </c>
    </row>
    <row r="29" spans="1:37" s="154" customFormat="1" ht="24" customHeight="1" x14ac:dyDescent="0.25">
      <c r="A29" s="144" t="s">
        <v>154</v>
      </c>
      <c r="B29" s="143"/>
      <c r="C29" s="143" t="s">
        <v>92</v>
      </c>
      <c r="D29" s="143" t="s">
        <v>155</v>
      </c>
      <c r="E29" s="143" t="s">
        <v>139</v>
      </c>
      <c r="F29" s="145" t="s">
        <v>156</v>
      </c>
      <c r="G29" s="145" t="s">
        <v>157</v>
      </c>
      <c r="H29" s="146">
        <v>3.22</v>
      </c>
      <c r="I29" s="146" t="s">
        <v>136</v>
      </c>
      <c r="J29" s="146">
        <v>25.76</v>
      </c>
      <c r="K29" s="145" t="s">
        <v>136</v>
      </c>
      <c r="L29" s="145" t="s">
        <v>136</v>
      </c>
      <c r="M29" s="145">
        <v>8</v>
      </c>
      <c r="N29" s="145"/>
      <c r="O29" s="147">
        <v>2.5979999999999999</v>
      </c>
      <c r="P29" s="148">
        <v>3.819</v>
      </c>
      <c r="Q29" s="148">
        <v>6.22</v>
      </c>
      <c r="R29" s="148">
        <v>0.26200000000000001</v>
      </c>
      <c r="S29" s="148">
        <v>3.5999999999999997E-2</v>
      </c>
      <c r="T29" s="147" t="s">
        <v>136</v>
      </c>
      <c r="U29" s="148" t="s">
        <v>136</v>
      </c>
      <c r="V29" s="148" t="s">
        <v>136</v>
      </c>
      <c r="W29" s="148" t="s">
        <v>136</v>
      </c>
      <c r="X29" s="149" t="s">
        <v>136</v>
      </c>
      <c r="Y29" s="147">
        <v>12.992000000000001</v>
      </c>
      <c r="Z29" s="148">
        <v>5.827</v>
      </c>
      <c r="AA29" s="148">
        <v>7.8739999999999997</v>
      </c>
      <c r="AB29" s="148">
        <v>2.198</v>
      </c>
      <c r="AC29" s="149">
        <v>0.34499999999999997</v>
      </c>
      <c r="AD29" s="150">
        <v>48</v>
      </c>
      <c r="AE29" s="150">
        <v>40</v>
      </c>
      <c r="AF29" s="150">
        <v>52.244094488188971</v>
      </c>
      <c r="AG29" s="151">
        <v>366.512</v>
      </c>
      <c r="AH29" s="150">
        <v>58.048663347105972</v>
      </c>
      <c r="AI29" s="152">
        <v>24</v>
      </c>
      <c r="AJ29" s="152">
        <v>6</v>
      </c>
      <c r="AK29" s="153">
        <v>144</v>
      </c>
    </row>
    <row r="30" spans="1:37" s="154" customFormat="1" ht="24" customHeight="1" x14ac:dyDescent="0.25">
      <c r="A30" s="144" t="s">
        <v>158</v>
      </c>
      <c r="B30" s="143"/>
      <c r="C30" s="143" t="s">
        <v>92</v>
      </c>
      <c r="D30" s="143" t="s">
        <v>159</v>
      </c>
      <c r="E30" s="143" t="s">
        <v>139</v>
      </c>
      <c r="F30" s="145" t="s">
        <v>160</v>
      </c>
      <c r="G30" s="145" t="s">
        <v>161</v>
      </c>
      <c r="H30" s="146">
        <v>3.22</v>
      </c>
      <c r="I30" s="146" t="s">
        <v>136</v>
      </c>
      <c r="J30" s="146">
        <v>25.76</v>
      </c>
      <c r="K30" s="145" t="s">
        <v>136</v>
      </c>
      <c r="L30" s="145" t="s">
        <v>136</v>
      </c>
      <c r="M30" s="145">
        <v>8</v>
      </c>
      <c r="N30" s="145"/>
      <c r="O30" s="147">
        <v>2.7949999999999999</v>
      </c>
      <c r="P30" s="148">
        <v>3.74</v>
      </c>
      <c r="Q30" s="148">
        <v>5.1180000000000003</v>
      </c>
      <c r="R30" s="148">
        <v>0.20499999999999999</v>
      </c>
      <c r="S30" s="148">
        <v>3.1E-2</v>
      </c>
      <c r="T30" s="147" t="s">
        <v>136</v>
      </c>
      <c r="U30" s="148" t="s">
        <v>136</v>
      </c>
      <c r="V30" s="148" t="s">
        <v>136</v>
      </c>
      <c r="W30" s="148" t="s">
        <v>136</v>
      </c>
      <c r="X30" s="149" t="s">
        <v>136</v>
      </c>
      <c r="Y30" s="147">
        <v>11.417</v>
      </c>
      <c r="Z30" s="148">
        <v>6.024</v>
      </c>
      <c r="AA30" s="148">
        <v>8.0709999999999997</v>
      </c>
      <c r="AB30" s="148">
        <v>1.98</v>
      </c>
      <c r="AC30" s="149">
        <v>0.32100000000000001</v>
      </c>
      <c r="AD30" s="150">
        <v>48</v>
      </c>
      <c r="AE30" s="150">
        <v>40</v>
      </c>
      <c r="AF30" s="150">
        <v>45.354330708661415</v>
      </c>
      <c r="AG30" s="151">
        <v>277.57</v>
      </c>
      <c r="AH30" s="150">
        <v>50.393438570470032</v>
      </c>
      <c r="AI30" s="152">
        <v>24</v>
      </c>
      <c r="AJ30" s="152">
        <v>5</v>
      </c>
      <c r="AK30" s="153">
        <v>120</v>
      </c>
    </row>
    <row r="31" spans="1:37" s="154" customFormat="1" ht="24" customHeight="1" x14ac:dyDescent="0.25">
      <c r="A31" s="144" t="s">
        <v>162</v>
      </c>
      <c r="B31" s="143"/>
      <c r="C31" s="143" t="s">
        <v>92</v>
      </c>
      <c r="D31" s="143" t="s">
        <v>163</v>
      </c>
      <c r="E31" s="143" t="s">
        <v>139</v>
      </c>
      <c r="F31" s="145" t="s">
        <v>164</v>
      </c>
      <c r="G31" s="145" t="s">
        <v>165</v>
      </c>
      <c r="H31" s="146">
        <v>3.22</v>
      </c>
      <c r="I31" s="146" t="s">
        <v>136</v>
      </c>
      <c r="J31" s="146">
        <v>12.88</v>
      </c>
      <c r="K31" s="145" t="s">
        <v>136</v>
      </c>
      <c r="L31" s="145" t="s">
        <v>136</v>
      </c>
      <c r="M31" s="145">
        <v>4</v>
      </c>
      <c r="N31" s="145"/>
      <c r="O31" s="147">
        <v>2.5</v>
      </c>
      <c r="P31" s="148">
        <v>4.1260000000000003</v>
      </c>
      <c r="Q31" s="148">
        <v>5.3150000000000004</v>
      </c>
      <c r="R31" s="148">
        <v>0.22500000000000001</v>
      </c>
      <c r="S31" s="148">
        <v>3.2000000000000001E-2</v>
      </c>
      <c r="T31" s="147" t="s">
        <v>136</v>
      </c>
      <c r="U31" s="148" t="s">
        <v>136</v>
      </c>
      <c r="V31" s="148" t="s">
        <v>136</v>
      </c>
      <c r="W31" s="148" t="s">
        <v>136</v>
      </c>
      <c r="X31" s="149" t="s">
        <v>136</v>
      </c>
      <c r="Y31" s="147">
        <v>8.8580000000000005</v>
      </c>
      <c r="Z31" s="148">
        <v>5.63</v>
      </c>
      <c r="AA31" s="148">
        <v>5.5309999999999997</v>
      </c>
      <c r="AB31" s="148">
        <v>1.0960000000000001</v>
      </c>
      <c r="AC31" s="149">
        <v>0.16</v>
      </c>
      <c r="AD31" s="150">
        <v>48</v>
      </c>
      <c r="AE31" s="150">
        <v>40</v>
      </c>
      <c r="AF31" s="150">
        <v>54.783464566929133</v>
      </c>
      <c r="AG31" s="151">
        <v>395.24</v>
      </c>
      <c r="AH31" s="150">
        <v>60.870183988416855</v>
      </c>
      <c r="AI31" s="152">
        <v>35</v>
      </c>
      <c r="AJ31" s="152">
        <v>9</v>
      </c>
      <c r="AK31" s="153">
        <v>315</v>
      </c>
    </row>
    <row r="32" spans="1:37" s="154" customFormat="1" ht="24" customHeight="1" x14ac:dyDescent="0.25">
      <c r="A32" s="144" t="s">
        <v>166</v>
      </c>
      <c r="B32" s="143"/>
      <c r="C32" s="143" t="s">
        <v>92</v>
      </c>
      <c r="D32" s="143" t="s">
        <v>167</v>
      </c>
      <c r="E32" s="143" t="s">
        <v>168</v>
      </c>
      <c r="F32" s="145" t="s">
        <v>169</v>
      </c>
      <c r="G32" s="145" t="s">
        <v>170</v>
      </c>
      <c r="H32" s="146">
        <v>3.22</v>
      </c>
      <c r="I32" s="146" t="s">
        <v>136</v>
      </c>
      <c r="J32" s="146">
        <v>25.76</v>
      </c>
      <c r="K32" s="145" t="s">
        <v>136</v>
      </c>
      <c r="L32" s="145" t="s">
        <v>136</v>
      </c>
      <c r="M32" s="145">
        <v>8</v>
      </c>
      <c r="N32" s="145"/>
      <c r="O32" s="147">
        <v>2.52</v>
      </c>
      <c r="P32" s="148">
        <v>3.11</v>
      </c>
      <c r="Q32" s="148">
        <v>5.1970000000000001</v>
      </c>
      <c r="R32" s="148">
        <v>0.192</v>
      </c>
      <c r="S32" s="148">
        <v>2.4E-2</v>
      </c>
      <c r="T32" s="147" t="s">
        <v>136</v>
      </c>
      <c r="U32" s="148" t="s">
        <v>136</v>
      </c>
      <c r="V32" s="148" t="s">
        <v>136</v>
      </c>
      <c r="W32" s="148" t="s">
        <v>136</v>
      </c>
      <c r="X32" s="149" t="s">
        <v>136</v>
      </c>
      <c r="Y32" s="147">
        <v>11.298999999999999</v>
      </c>
      <c r="Z32" s="148">
        <v>5.5910000000000002</v>
      </c>
      <c r="AA32" s="148">
        <v>6.5350000000000001</v>
      </c>
      <c r="AB32" s="148">
        <v>1.806</v>
      </c>
      <c r="AC32" s="149">
        <v>0.23899999999999999</v>
      </c>
      <c r="AD32" s="150">
        <v>48.031496062992126</v>
      </c>
      <c r="AE32" s="150">
        <v>40.15748031496063</v>
      </c>
      <c r="AF32" s="150">
        <v>50.393700787401571</v>
      </c>
      <c r="AG32" s="151">
        <v>403.976</v>
      </c>
      <c r="AH32" s="150">
        <v>56.250026485856559</v>
      </c>
      <c r="AI32" s="152">
        <v>28</v>
      </c>
      <c r="AJ32" s="152">
        <v>7</v>
      </c>
      <c r="AK32" s="153">
        <v>196</v>
      </c>
    </row>
    <row r="33" spans="1:37" s="154" customFormat="1" ht="24" customHeight="1" x14ac:dyDescent="0.25">
      <c r="A33" s="144" t="s">
        <v>171</v>
      </c>
      <c r="B33" s="143"/>
      <c r="C33" s="143" t="s">
        <v>92</v>
      </c>
      <c r="D33" s="143" t="s">
        <v>172</v>
      </c>
      <c r="E33" s="143" t="s">
        <v>168</v>
      </c>
      <c r="F33" s="145" t="s">
        <v>173</v>
      </c>
      <c r="G33" s="145" t="s">
        <v>174</v>
      </c>
      <c r="H33" s="146">
        <v>6.43</v>
      </c>
      <c r="I33" s="146" t="s">
        <v>136</v>
      </c>
      <c r="J33" s="146">
        <v>38.58</v>
      </c>
      <c r="K33" s="145" t="s">
        <v>136</v>
      </c>
      <c r="L33" s="145" t="s">
        <v>136</v>
      </c>
      <c r="M33" s="145">
        <v>6</v>
      </c>
      <c r="N33" s="145"/>
      <c r="O33" s="147">
        <v>2.5979999999999999</v>
      </c>
      <c r="P33" s="148">
        <v>5.9059999999999997</v>
      </c>
      <c r="Q33" s="148">
        <v>8.74</v>
      </c>
      <c r="R33" s="148">
        <v>0.66600000000000004</v>
      </c>
      <c r="S33" s="148">
        <v>7.8E-2</v>
      </c>
      <c r="T33" s="147" t="s">
        <v>136</v>
      </c>
      <c r="U33" s="148" t="s">
        <v>136</v>
      </c>
      <c r="V33" s="148" t="s">
        <v>136</v>
      </c>
      <c r="W33" s="148" t="s">
        <v>136</v>
      </c>
      <c r="X33" s="149" t="s">
        <v>136</v>
      </c>
      <c r="Y33" s="147">
        <v>12.401999999999999</v>
      </c>
      <c r="Z33" s="148">
        <v>8.0709999999999997</v>
      </c>
      <c r="AA33" s="148">
        <v>9.4489999999999998</v>
      </c>
      <c r="AB33" s="148">
        <v>4.0960000000000001</v>
      </c>
      <c r="AC33" s="149">
        <v>0.54700000000000004</v>
      </c>
      <c r="AD33" s="150">
        <v>48</v>
      </c>
      <c r="AE33" s="150">
        <v>40</v>
      </c>
      <c r="AF33" s="150">
        <v>52.244094488188971</v>
      </c>
      <c r="AG33" s="151">
        <v>418.64</v>
      </c>
      <c r="AH33" s="150">
        <v>58.048663347105972</v>
      </c>
      <c r="AI33" s="152">
        <v>18</v>
      </c>
      <c r="AJ33" s="152">
        <v>5</v>
      </c>
      <c r="AK33" s="153">
        <v>90</v>
      </c>
    </row>
    <row r="34" spans="1:37" s="154" customFormat="1" ht="24" customHeight="1" x14ac:dyDescent="0.25">
      <c r="A34" s="144" t="s">
        <v>175</v>
      </c>
      <c r="B34" s="143"/>
      <c r="C34" s="143" t="s">
        <v>92</v>
      </c>
      <c r="D34" s="143" t="s">
        <v>176</v>
      </c>
      <c r="E34" s="143" t="s">
        <v>177</v>
      </c>
      <c r="F34" s="145" t="s">
        <v>178</v>
      </c>
      <c r="G34" s="145" t="s">
        <v>179</v>
      </c>
      <c r="H34" s="146">
        <v>3.22</v>
      </c>
      <c r="I34" s="146" t="s">
        <v>136</v>
      </c>
      <c r="J34" s="146">
        <v>38.64</v>
      </c>
      <c r="K34" s="145" t="s">
        <v>136</v>
      </c>
      <c r="L34" s="145" t="s">
        <v>136</v>
      </c>
      <c r="M34" s="145">
        <v>12</v>
      </c>
      <c r="N34" s="145"/>
      <c r="O34" s="147">
        <v>2.6</v>
      </c>
      <c r="P34" s="148">
        <v>4.875</v>
      </c>
      <c r="Q34" s="148">
        <v>7</v>
      </c>
      <c r="R34" s="148">
        <v>0.26500000000000001</v>
      </c>
      <c r="S34" s="148">
        <v>5.0999999999999997E-2</v>
      </c>
      <c r="T34" s="147" t="s">
        <v>136</v>
      </c>
      <c r="U34" s="148" t="s">
        <v>136</v>
      </c>
      <c r="V34" s="148" t="s">
        <v>136</v>
      </c>
      <c r="W34" s="148" t="s">
        <v>136</v>
      </c>
      <c r="X34" s="149" t="s">
        <v>136</v>
      </c>
      <c r="Y34" s="147">
        <v>15.039</v>
      </c>
      <c r="Z34" s="148">
        <v>11.102</v>
      </c>
      <c r="AA34" s="148">
        <v>7.5590000000000002</v>
      </c>
      <c r="AB34" s="148">
        <v>3.5830000000000002</v>
      </c>
      <c r="AC34" s="149">
        <v>0.73</v>
      </c>
      <c r="AD34" s="150">
        <v>48.031496062992126</v>
      </c>
      <c r="AE34" s="150">
        <v>40.15748031496063</v>
      </c>
      <c r="AF34" s="150">
        <v>50.354330708661422</v>
      </c>
      <c r="AG34" s="151">
        <v>243.482</v>
      </c>
      <c r="AH34" s="150">
        <v>55.634777695377338</v>
      </c>
      <c r="AI34" s="152">
        <v>9</v>
      </c>
      <c r="AJ34" s="152">
        <v>6</v>
      </c>
      <c r="AK34" s="153">
        <v>54</v>
      </c>
    </row>
    <row r="35" spans="1:37" s="154" customFormat="1" ht="24" customHeight="1" x14ac:dyDescent="0.25">
      <c r="A35" s="502" t="s">
        <v>180</v>
      </c>
      <c r="B35" s="503" t="s">
        <v>181</v>
      </c>
      <c r="C35" s="504" t="s">
        <v>92</v>
      </c>
      <c r="D35" s="504" t="s">
        <v>182</v>
      </c>
      <c r="E35" s="504" t="s">
        <v>139</v>
      </c>
      <c r="F35" s="505" t="s">
        <v>183</v>
      </c>
      <c r="G35" s="505" t="s">
        <v>184</v>
      </c>
      <c r="H35" s="506">
        <v>5.53</v>
      </c>
      <c r="I35" s="506" t="s">
        <v>136</v>
      </c>
      <c r="J35" s="506">
        <v>33.18</v>
      </c>
      <c r="K35" s="505"/>
      <c r="L35" s="505" t="s">
        <v>136</v>
      </c>
      <c r="M35" s="505">
        <v>6</v>
      </c>
      <c r="N35" s="505"/>
      <c r="O35" s="507">
        <v>2.06</v>
      </c>
      <c r="P35" s="508">
        <v>7.31</v>
      </c>
      <c r="Q35" s="508">
        <v>8.9</v>
      </c>
      <c r="R35" s="508">
        <v>0.47</v>
      </c>
      <c r="S35" s="508">
        <v>0.08</v>
      </c>
      <c r="T35" s="507"/>
      <c r="U35" s="508"/>
      <c r="V35" s="508"/>
      <c r="W35" s="508"/>
      <c r="X35" s="509"/>
      <c r="Y35" s="507">
        <v>15.06</v>
      </c>
      <c r="Z35" s="508">
        <v>6.63</v>
      </c>
      <c r="AA35" s="508">
        <v>9</v>
      </c>
      <c r="AB35" s="508">
        <v>3.23</v>
      </c>
      <c r="AC35" s="509">
        <v>0.52</v>
      </c>
      <c r="AD35" s="510">
        <v>48</v>
      </c>
      <c r="AE35" s="510">
        <v>40</v>
      </c>
      <c r="AF35" s="510">
        <v>50</v>
      </c>
      <c r="AG35" s="511">
        <v>341</v>
      </c>
      <c r="AH35" s="510">
        <v>55.555</v>
      </c>
      <c r="AI35" s="512">
        <v>18</v>
      </c>
      <c r="AJ35" s="512">
        <v>5</v>
      </c>
      <c r="AK35" s="513">
        <v>90</v>
      </c>
    </row>
    <row r="36" spans="1:37" s="154" customFormat="1" ht="24" customHeight="1" x14ac:dyDescent="0.25">
      <c r="A36" s="502" t="s">
        <v>185</v>
      </c>
      <c r="B36" s="503" t="s">
        <v>181</v>
      </c>
      <c r="C36" s="504" t="s">
        <v>92</v>
      </c>
      <c r="D36" s="504" t="s">
        <v>186</v>
      </c>
      <c r="E36" s="504" t="s">
        <v>139</v>
      </c>
      <c r="F36" s="505" t="s">
        <v>187</v>
      </c>
      <c r="G36" s="505" t="s">
        <v>188</v>
      </c>
      <c r="H36" s="506">
        <v>1.1000000000000001</v>
      </c>
      <c r="I36" s="506" t="s">
        <v>136</v>
      </c>
      <c r="J36" s="506">
        <v>19.8</v>
      </c>
      <c r="K36" s="505" t="s">
        <v>136</v>
      </c>
      <c r="L36" s="505" t="s">
        <v>136</v>
      </c>
      <c r="M36" s="505">
        <v>18</v>
      </c>
      <c r="N36" s="505"/>
      <c r="O36" s="507">
        <v>2.15</v>
      </c>
      <c r="P36" s="508">
        <v>3.2010000000000001</v>
      </c>
      <c r="Q36" s="508">
        <v>3.9</v>
      </c>
      <c r="R36" s="508">
        <v>8.4000000000000005E-2</v>
      </c>
      <c r="S36" s="508">
        <v>1.6E-2</v>
      </c>
      <c r="T36" s="507" t="s">
        <v>136</v>
      </c>
      <c r="U36" s="508" t="s">
        <v>136</v>
      </c>
      <c r="V36" s="508" t="s">
        <v>136</v>
      </c>
      <c r="W36" s="508" t="s">
        <v>136</v>
      </c>
      <c r="X36" s="509" t="s">
        <v>136</v>
      </c>
      <c r="Y36" s="507">
        <v>9.5510000000000002</v>
      </c>
      <c r="Z36" s="508">
        <v>7.2519999999999998</v>
      </c>
      <c r="AA36" s="508">
        <v>8.74</v>
      </c>
      <c r="AB36" s="508">
        <v>1.9</v>
      </c>
      <c r="AC36" s="509">
        <v>0.35</v>
      </c>
      <c r="AD36" s="510">
        <v>48.031496062992126</v>
      </c>
      <c r="AE36" s="510">
        <v>40.15748031496063</v>
      </c>
      <c r="AF36" s="510">
        <v>48.7007874015748</v>
      </c>
      <c r="AG36" s="511">
        <v>287.5</v>
      </c>
      <c r="AH36" s="510">
        <v>53.789101952890491</v>
      </c>
      <c r="AI36" s="512">
        <v>25</v>
      </c>
      <c r="AJ36" s="512">
        <v>5</v>
      </c>
      <c r="AK36" s="513">
        <v>125</v>
      </c>
    </row>
    <row r="37" spans="1:37" ht="15.75" x14ac:dyDescent="0.25">
      <c r="A37" s="22" t="s">
        <v>189</v>
      </c>
      <c r="B37" s="23"/>
      <c r="C37" s="24"/>
      <c r="D37" s="23"/>
      <c r="E37" s="23"/>
      <c r="F37" s="23"/>
      <c r="G37" s="23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6"/>
    </row>
    <row r="38" spans="1:37" s="154" customFormat="1" ht="24" customHeight="1" x14ac:dyDescent="0.25">
      <c r="A38" s="144" t="s">
        <v>190</v>
      </c>
      <c r="B38" s="514" t="s">
        <v>191</v>
      </c>
      <c r="C38" s="143" t="s">
        <v>92</v>
      </c>
      <c r="D38" s="143" t="s">
        <v>192</v>
      </c>
      <c r="E38" s="143"/>
      <c r="F38" s="145" t="s">
        <v>193</v>
      </c>
      <c r="G38" s="145" t="s">
        <v>194</v>
      </c>
      <c r="H38" s="146">
        <v>3.54</v>
      </c>
      <c r="I38" s="146"/>
      <c r="J38" s="146">
        <v>14.16</v>
      </c>
      <c r="K38" s="145"/>
      <c r="L38" s="145"/>
      <c r="M38" s="145">
        <v>4</v>
      </c>
      <c r="N38" s="145"/>
      <c r="O38" s="147">
        <v>3.2480000000000002</v>
      </c>
      <c r="P38" s="148">
        <v>8.9169999999999998</v>
      </c>
      <c r="Q38" s="148">
        <v>8.1890000000000001</v>
      </c>
      <c r="R38" s="148">
        <v>0.68300000000000005</v>
      </c>
      <c r="S38" s="148">
        <v>0.13700000000000001</v>
      </c>
      <c r="T38" s="147"/>
      <c r="U38" s="148"/>
      <c r="V38" s="148"/>
      <c r="W38" s="148"/>
      <c r="X38" s="149"/>
      <c r="Y38" s="147">
        <v>14.331</v>
      </c>
      <c r="Z38" s="148">
        <v>9.4879999999999995</v>
      </c>
      <c r="AA38" s="148">
        <v>8.8580000000000005</v>
      </c>
      <c r="AB38" s="148">
        <v>3.4220000000000002</v>
      </c>
      <c r="AC38" s="149">
        <v>0.69699999999999995</v>
      </c>
      <c r="AD38" s="150">
        <v>48</v>
      </c>
      <c r="AE38" s="150">
        <v>40</v>
      </c>
      <c r="AF38" s="150">
        <v>49.290999999999997</v>
      </c>
      <c r="AG38" s="151">
        <v>255.29</v>
      </c>
      <c r="AH38" s="150">
        <v>54.768000000000001</v>
      </c>
      <c r="AI38" s="155">
        <v>12</v>
      </c>
      <c r="AJ38" s="155">
        <v>5</v>
      </c>
      <c r="AK38" s="156">
        <v>60</v>
      </c>
    </row>
    <row r="39" spans="1:37" s="121" customFormat="1" ht="24" customHeight="1" x14ac:dyDescent="0.25">
      <c r="A39" s="515" t="s">
        <v>195</v>
      </c>
      <c r="B39" s="516" t="s">
        <v>196</v>
      </c>
      <c r="C39" s="516" t="s">
        <v>92</v>
      </c>
      <c r="D39" s="516" t="s">
        <v>197</v>
      </c>
      <c r="F39" s="516" t="s">
        <v>198</v>
      </c>
      <c r="G39" s="517" t="s">
        <v>199</v>
      </c>
      <c r="H39" s="518">
        <v>3.54</v>
      </c>
      <c r="I39" s="518"/>
      <c r="J39" s="518">
        <v>21.240000000000002</v>
      </c>
      <c r="K39" s="517"/>
      <c r="L39" s="517"/>
      <c r="M39" s="517">
        <v>6</v>
      </c>
      <c r="N39" s="517"/>
      <c r="O39" s="519">
        <v>3.0910000000000002</v>
      </c>
      <c r="P39" s="520">
        <v>5.7089999999999996</v>
      </c>
      <c r="Q39" s="520">
        <v>8.8580000000000005</v>
      </c>
      <c r="R39" s="520">
        <v>0.53400000000000003</v>
      </c>
      <c r="S39" s="520">
        <v>0.09</v>
      </c>
      <c r="T39" s="519" t="s">
        <v>136</v>
      </c>
      <c r="U39" s="520" t="s">
        <v>136</v>
      </c>
      <c r="V39" s="520" t="s">
        <v>136</v>
      </c>
      <c r="W39" s="520" t="s">
        <v>136</v>
      </c>
      <c r="X39" s="521" t="s">
        <v>136</v>
      </c>
      <c r="Y39" s="519">
        <v>10.193</v>
      </c>
      <c r="Z39" s="520">
        <v>9.3190000000000008</v>
      </c>
      <c r="AA39" s="520">
        <v>12.138</v>
      </c>
      <c r="AB39" s="520">
        <v>3.9510000000000001</v>
      </c>
      <c r="AC39" s="521">
        <v>0.66700000000000004</v>
      </c>
      <c r="AD39" s="522">
        <v>48</v>
      </c>
      <c r="AE39" s="522">
        <v>40.787401574803148</v>
      </c>
      <c r="AF39" s="522">
        <v>53.551181102362207</v>
      </c>
      <c r="AG39" s="523">
        <v>366.08</v>
      </c>
      <c r="AH39" s="522">
        <v>60.67228166825582</v>
      </c>
      <c r="AI39" s="524">
        <v>20</v>
      </c>
      <c r="AJ39" s="524">
        <v>4</v>
      </c>
      <c r="AK39" s="525">
        <v>80</v>
      </c>
    </row>
    <row r="40" spans="1:37" s="154" customFormat="1" ht="24" customHeight="1" x14ac:dyDescent="0.25">
      <c r="A40" s="144" t="s">
        <v>200</v>
      </c>
      <c r="B40" s="514" t="s">
        <v>191</v>
      </c>
      <c r="C40" s="143" t="s">
        <v>92</v>
      </c>
      <c r="D40" s="143" t="s">
        <v>201</v>
      </c>
      <c r="E40" s="143"/>
      <c r="F40" s="145" t="s">
        <v>202</v>
      </c>
      <c r="G40" s="145" t="s">
        <v>203</v>
      </c>
      <c r="H40" s="146">
        <v>6.39</v>
      </c>
      <c r="I40" s="146"/>
      <c r="J40" s="146">
        <v>25.56</v>
      </c>
      <c r="K40" s="145"/>
      <c r="L40" s="145"/>
      <c r="M40" s="145">
        <v>4</v>
      </c>
      <c r="N40" s="145"/>
      <c r="O40" s="147">
        <v>3.3620000000000001</v>
      </c>
      <c r="P40" s="148">
        <v>9.4090000000000007</v>
      </c>
      <c r="Q40" s="148">
        <v>11.496</v>
      </c>
      <c r="R40" s="148">
        <v>1.2350000000000001</v>
      </c>
      <c r="S40" s="148">
        <v>0.21</v>
      </c>
      <c r="T40" s="147" t="s">
        <v>136</v>
      </c>
      <c r="U40" s="148" t="s">
        <v>136</v>
      </c>
      <c r="V40" s="148" t="s">
        <v>136</v>
      </c>
      <c r="W40" s="148" t="s">
        <v>136</v>
      </c>
      <c r="X40" s="149" t="s">
        <v>136</v>
      </c>
      <c r="Y40" s="147">
        <v>14.173</v>
      </c>
      <c r="Z40" s="148">
        <v>9.8030000000000008</v>
      </c>
      <c r="AA40" s="148">
        <v>11.89</v>
      </c>
      <c r="AB40" s="148">
        <v>5.15</v>
      </c>
      <c r="AC40" s="149">
        <v>0.95599999999999996</v>
      </c>
      <c r="AD40" s="150">
        <v>48</v>
      </c>
      <c r="AE40" s="150">
        <v>40</v>
      </c>
      <c r="AF40" s="150">
        <v>52.559055118110237</v>
      </c>
      <c r="AG40" s="151">
        <v>297.20000000000005</v>
      </c>
      <c r="AH40" s="150">
        <v>58.398629798354342</v>
      </c>
      <c r="AI40" s="152">
        <v>12</v>
      </c>
      <c r="AJ40" s="152">
        <v>4</v>
      </c>
      <c r="AK40" s="153">
        <v>48</v>
      </c>
    </row>
    <row r="41" spans="1:37" s="154" customFormat="1" ht="24" customHeight="1" x14ac:dyDescent="0.25">
      <c r="A41" s="144" t="s">
        <v>204</v>
      </c>
      <c r="B41" s="514" t="s">
        <v>191</v>
      </c>
      <c r="C41" s="143" t="s">
        <v>92</v>
      </c>
      <c r="D41" s="143" t="s">
        <v>205</v>
      </c>
      <c r="E41" s="143"/>
      <c r="F41" s="145" t="s">
        <v>206</v>
      </c>
      <c r="G41" s="145" t="s">
        <v>207</v>
      </c>
      <c r="H41" s="146">
        <v>7.74</v>
      </c>
      <c r="I41" s="146"/>
      <c r="J41" s="146">
        <v>23.22</v>
      </c>
      <c r="K41" s="145"/>
      <c r="L41" s="145"/>
      <c r="M41" s="145">
        <v>3</v>
      </c>
      <c r="N41" s="145"/>
      <c r="O41" s="147">
        <v>6.7320000000000002</v>
      </c>
      <c r="P41" s="148">
        <v>8.5830000000000002</v>
      </c>
      <c r="Q41" s="148">
        <v>10.079000000000001</v>
      </c>
      <c r="R41" s="148">
        <v>1.609</v>
      </c>
      <c r="S41" s="148">
        <v>0.33700000000000002</v>
      </c>
      <c r="T41" s="147" t="s">
        <v>136</v>
      </c>
      <c r="U41" s="148" t="s">
        <v>136</v>
      </c>
      <c r="V41" s="148" t="s">
        <v>136</v>
      </c>
      <c r="W41" s="148" t="s">
        <v>136</v>
      </c>
      <c r="X41" s="149" t="s">
        <v>136</v>
      </c>
      <c r="Y41" s="147">
        <v>21.318999999999999</v>
      </c>
      <c r="Z41" s="148">
        <v>10.6</v>
      </c>
      <c r="AA41" s="148">
        <v>9.2639999999999993</v>
      </c>
      <c r="AB41" s="148">
        <v>5.5490000000000004</v>
      </c>
      <c r="AC41" s="149">
        <v>1.165</v>
      </c>
      <c r="AD41" s="150">
        <v>48</v>
      </c>
      <c r="AE41" s="150">
        <v>40.787401574803148</v>
      </c>
      <c r="AF41" s="150">
        <v>51.318897637795274</v>
      </c>
      <c r="AG41" s="151">
        <v>271.96000000000004</v>
      </c>
      <c r="AH41" s="150">
        <v>58.143129568810259</v>
      </c>
      <c r="AI41" s="152">
        <v>8</v>
      </c>
      <c r="AJ41" s="152">
        <v>5</v>
      </c>
      <c r="AK41" s="153">
        <v>40</v>
      </c>
    </row>
    <row r="42" spans="1:37" s="121" customFormat="1" ht="24" customHeight="1" x14ac:dyDescent="0.25">
      <c r="A42" s="515" t="s">
        <v>208</v>
      </c>
      <c r="B42" s="516" t="s">
        <v>209</v>
      </c>
      <c r="C42" s="516" t="s">
        <v>92</v>
      </c>
      <c r="D42" s="516" t="s">
        <v>210</v>
      </c>
      <c r="E42" s="516"/>
      <c r="F42" s="517" t="s">
        <v>211</v>
      </c>
      <c r="G42" s="517" t="s">
        <v>212</v>
      </c>
      <c r="H42" s="518">
        <v>7.48</v>
      </c>
      <c r="I42" s="518"/>
      <c r="J42" s="518">
        <v>22.44</v>
      </c>
      <c r="K42" s="517"/>
      <c r="L42" s="517"/>
      <c r="M42" s="517">
        <v>3</v>
      </c>
      <c r="N42" s="517"/>
      <c r="O42" s="519">
        <v>4.3</v>
      </c>
      <c r="P42" s="520">
        <v>6.875</v>
      </c>
      <c r="Q42" s="520">
        <v>7.75</v>
      </c>
      <c r="R42" s="520">
        <v>1.0960000000000001</v>
      </c>
      <c r="S42" s="520">
        <v>0.13300000000000001</v>
      </c>
      <c r="T42" s="519" t="s">
        <v>136</v>
      </c>
      <c r="U42" s="520" t="s">
        <v>136</v>
      </c>
      <c r="V42" s="520" t="s">
        <v>136</v>
      </c>
      <c r="W42" s="520" t="s">
        <v>136</v>
      </c>
      <c r="X42" s="521" t="s">
        <v>136</v>
      </c>
      <c r="Y42" s="519">
        <v>13.49</v>
      </c>
      <c r="Z42" s="520">
        <v>7.6150000000000002</v>
      </c>
      <c r="AA42" s="520">
        <v>8.3550000000000004</v>
      </c>
      <c r="AB42" s="520">
        <v>3.6</v>
      </c>
      <c r="AC42" s="521">
        <v>0.497</v>
      </c>
      <c r="AD42" s="522">
        <v>48.031496062992126</v>
      </c>
      <c r="AE42" s="522">
        <v>40.472440944881889</v>
      </c>
      <c r="AF42" s="522">
        <v>54.645669291338585</v>
      </c>
      <c r="AG42" s="523">
        <v>438.8</v>
      </c>
      <c r="AH42" s="522">
        <v>61.474520605996396</v>
      </c>
      <c r="AI42" s="526">
        <v>18</v>
      </c>
      <c r="AJ42" s="526">
        <v>6</v>
      </c>
      <c r="AK42" s="527">
        <v>108</v>
      </c>
    </row>
    <row r="43" spans="1:37" x14ac:dyDescent="0.25">
      <c r="C43" s="27"/>
    </row>
    <row r="44" spans="1:37" ht="24" customHeight="1" x14ac:dyDescent="0.25">
      <c r="B44" s="333" t="s">
        <v>213</v>
      </c>
      <c r="C44" s="28"/>
      <c r="F44" s="3"/>
      <c r="G44" s="3"/>
    </row>
    <row r="45" spans="1:37" ht="24" customHeight="1" x14ac:dyDescent="0.25">
      <c r="B45" s="334" t="s">
        <v>214</v>
      </c>
    </row>
    <row r="46" spans="1:37" ht="24" customHeight="1" x14ac:dyDescent="0.25">
      <c r="B46" s="334" t="s">
        <v>215</v>
      </c>
      <c r="C46" s="28"/>
      <c r="F46" s="3"/>
      <c r="G46" s="3"/>
    </row>
    <row r="47" spans="1:37" ht="24" customHeight="1" x14ac:dyDescent="0.25">
      <c r="B47" s="334" t="s">
        <v>216</v>
      </c>
      <c r="C47" s="28"/>
      <c r="F47" s="3"/>
      <c r="G47" s="3"/>
    </row>
    <row r="48" spans="1:37" x14ac:dyDescent="0.25">
      <c r="B48" s="334" t="s">
        <v>217</v>
      </c>
      <c r="C48" s="3"/>
      <c r="F48" s="3"/>
      <c r="G48" s="3"/>
    </row>
    <row r="49" spans="2:7" x14ac:dyDescent="0.25">
      <c r="B49" s="334" t="s">
        <v>218</v>
      </c>
    </row>
    <row r="50" spans="2:7" x14ac:dyDescent="0.25">
      <c r="B50" s="334" t="s">
        <v>219</v>
      </c>
    </row>
    <row r="51" spans="2:7" x14ac:dyDescent="0.25">
      <c r="B51" s="334" t="s">
        <v>220</v>
      </c>
    </row>
    <row r="52" spans="2:7" x14ac:dyDescent="0.25">
      <c r="B52" s="334" t="s">
        <v>221</v>
      </c>
    </row>
    <row r="53" spans="2:7" x14ac:dyDescent="0.25">
      <c r="B53" s="334" t="s">
        <v>222</v>
      </c>
    </row>
    <row r="54" spans="2:7" x14ac:dyDescent="0.25">
      <c r="B54" s="334" t="s">
        <v>223</v>
      </c>
    </row>
    <row r="55" spans="2:7" x14ac:dyDescent="0.25">
      <c r="B55" s="334" t="s">
        <v>224</v>
      </c>
    </row>
    <row r="56" spans="2:7" x14ac:dyDescent="0.25">
      <c r="B56" s="334" t="s">
        <v>225</v>
      </c>
    </row>
    <row r="57" spans="2:7" x14ac:dyDescent="0.25">
      <c r="B57" s="334" t="s">
        <v>226</v>
      </c>
    </row>
    <row r="58" spans="2:7" x14ac:dyDescent="0.25">
      <c r="B58" s="334" t="s">
        <v>227</v>
      </c>
    </row>
    <row r="59" spans="2:7" x14ac:dyDescent="0.25">
      <c r="B59" s="334" t="s">
        <v>228</v>
      </c>
      <c r="C59" s="28"/>
      <c r="F59" s="28"/>
      <c r="G59" s="28"/>
    </row>
  </sheetData>
  <autoFilter ref="A7:AL42" xr:uid="{9D75777E-54B0-4675-983F-C7009E2FC059}">
    <filterColumn colId="3">
      <filters>
        <filter val="CF LINER XLONG WRAP OC 93CT"/>
      </filters>
    </filterColumn>
  </autoFilter>
  <phoneticPr fontId="27" type="noConversion"/>
  <hyperlinks>
    <hyperlink ref="M2" r:id="rId1" xr:uid="{1ED99A4A-7C59-487B-82B7-72EBD42786C4}"/>
  </hyperlinks>
  <pageMargins left="0.7" right="0.7" top="0.75" bottom="0.75" header="0.3" footer="0.3"/>
  <pageSetup paperSize="17" scale="34" fitToHeight="0" orientation="landscape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C7F24E-7D88-4BE1-84CD-32C4F7729A05}">
  <sheetPr codeName="Sheet4">
    <pageSetUpPr fitToPage="1"/>
  </sheetPr>
  <dimension ref="A1:AJ72"/>
  <sheetViews>
    <sheetView showGridLines="0" zoomScale="80" zoomScaleNormal="80" workbookViewId="0">
      <pane ySplit="7" topLeftCell="A8" activePane="bottomLeft" state="frozen"/>
      <selection activeCell="F90" sqref="F90"/>
      <selection pane="bottomLeft" activeCell="A2" sqref="A2"/>
    </sheetView>
  </sheetViews>
  <sheetFormatPr defaultColWidth="9.140625" defaultRowHeight="14.25" customHeight="1" x14ac:dyDescent="0.25"/>
  <cols>
    <col min="1" max="1" width="20" style="2" customWidth="1"/>
    <col min="2" max="2" width="26.140625" style="450" customWidth="1"/>
    <col min="3" max="3" width="17.42578125" style="2" customWidth="1"/>
    <col min="4" max="4" width="30.7109375" style="2" bestFit="1" customWidth="1"/>
    <col min="5" max="5" width="20" style="2" bestFit="1" customWidth="1"/>
    <col min="6" max="6" width="19.140625" style="2" customWidth="1"/>
    <col min="7" max="7" width="6.42578125" style="2" bestFit="1" customWidth="1"/>
    <col min="8" max="9" width="7.85546875" style="2" bestFit="1" customWidth="1"/>
    <col min="10" max="10" width="7.28515625" style="2" bestFit="1" customWidth="1"/>
    <col min="11" max="11" width="9" style="2" bestFit="1" customWidth="1"/>
    <col min="12" max="12" width="11.42578125" style="2" bestFit="1" customWidth="1"/>
    <col min="13" max="13" width="21" style="2" bestFit="1" customWidth="1"/>
    <col min="14" max="14" width="12.140625" style="2" customWidth="1"/>
    <col min="15" max="15" width="13.85546875" style="2" bestFit="1" customWidth="1"/>
    <col min="16" max="16" width="14.28515625" style="2" bestFit="1" customWidth="1"/>
    <col min="17" max="17" width="11.5703125" style="2" bestFit="1" customWidth="1"/>
    <col min="18" max="18" width="10.140625" style="2" bestFit="1" customWidth="1"/>
    <col min="19" max="19" width="14.5703125" style="2" bestFit="1" customWidth="1"/>
    <col min="20" max="20" width="13.85546875" style="2" bestFit="1" customWidth="1"/>
    <col min="21" max="21" width="15.42578125" style="2" bestFit="1" customWidth="1"/>
    <col min="22" max="22" width="11.5703125" style="2" bestFit="1" customWidth="1"/>
    <col min="23" max="23" width="10.140625" style="2" bestFit="1" customWidth="1"/>
    <col min="24" max="24" width="14.5703125" style="2" bestFit="1" customWidth="1"/>
    <col min="25" max="25" width="13.85546875" style="2" bestFit="1" customWidth="1"/>
    <col min="26" max="26" width="14.28515625" style="2" bestFit="1" customWidth="1"/>
    <col min="27" max="27" width="11.5703125" style="2" bestFit="1" customWidth="1"/>
    <col min="28" max="28" width="10.140625" style="2" bestFit="1" customWidth="1"/>
    <col min="29" max="29" width="14.5703125" style="2" bestFit="1" customWidth="1"/>
    <col min="30" max="30" width="13.85546875" style="2" bestFit="1" customWidth="1"/>
    <col min="31" max="31" width="15" style="2" bestFit="1" customWidth="1"/>
    <col min="32" max="32" width="11.5703125" style="2" bestFit="1" customWidth="1"/>
    <col min="33" max="33" width="10.140625" style="2" bestFit="1" customWidth="1"/>
    <col min="34" max="35" width="7.85546875" style="2" bestFit="1" customWidth="1"/>
    <col min="36" max="36" width="10.5703125" style="2" bestFit="1" customWidth="1"/>
    <col min="37" max="38" width="9.140625" style="2" customWidth="1"/>
    <col min="39" max="16384" width="9.140625" style="2"/>
  </cols>
  <sheetData>
    <row r="1" spans="1:36" s="1" customFormat="1" ht="12.75" x14ac:dyDescent="0.2">
      <c r="B1" s="445"/>
      <c r="P1" s="4"/>
      <c r="T1" s="4"/>
      <c r="Y1" s="4"/>
    </row>
    <row r="2" spans="1:36" s="1" customFormat="1" ht="27.75" x14ac:dyDescent="0.25">
      <c r="B2" s="445"/>
      <c r="C2" s="398"/>
      <c r="F2" s="5" t="s">
        <v>59</v>
      </c>
      <c r="K2" s="6"/>
      <c r="N2" s="1" t="s">
        <v>58</v>
      </c>
      <c r="Q2" s="4"/>
    </row>
    <row r="3" spans="1:36" s="1" customFormat="1" ht="23.25" x14ac:dyDescent="0.25">
      <c r="B3" s="445"/>
      <c r="F3" s="7" t="s">
        <v>4</v>
      </c>
      <c r="I3" s="459"/>
      <c r="K3" s="6"/>
      <c r="N3" s="493" t="s">
        <v>60</v>
      </c>
    </row>
    <row r="4" spans="1:36" s="1" customFormat="1" ht="20.25" x14ac:dyDescent="0.2">
      <c r="B4" s="445"/>
      <c r="F4" s="8" t="s">
        <v>62</v>
      </c>
    </row>
    <row r="5" spans="1:36" s="1" customFormat="1" ht="15" x14ac:dyDescent="0.25">
      <c r="B5" s="446"/>
      <c r="C5" s="6"/>
      <c r="E5" s="6"/>
    </row>
    <row r="6" spans="1:36" s="32" customFormat="1" ht="11.25" x14ac:dyDescent="0.2">
      <c r="A6" s="9"/>
      <c r="B6" s="447"/>
      <c r="C6" s="9"/>
      <c r="D6" s="10"/>
      <c r="E6" s="10"/>
      <c r="F6" s="10"/>
      <c r="G6" s="11"/>
      <c r="H6" s="12" t="s">
        <v>63</v>
      </c>
      <c r="I6" s="13"/>
      <c r="J6" s="11"/>
      <c r="K6" s="12" t="s">
        <v>64</v>
      </c>
      <c r="L6" s="13"/>
      <c r="M6" s="9"/>
      <c r="N6" s="11"/>
      <c r="O6" s="12"/>
      <c r="P6" s="12" t="s">
        <v>65</v>
      </c>
      <c r="Q6" s="14"/>
      <c r="R6" s="13"/>
      <c r="S6" s="11"/>
      <c r="T6" s="12"/>
      <c r="U6" s="12" t="s">
        <v>66</v>
      </c>
      <c r="V6" s="14"/>
      <c r="W6" s="13"/>
      <c r="X6" s="11"/>
      <c r="Y6" s="12"/>
      <c r="Z6" s="12" t="s">
        <v>67</v>
      </c>
      <c r="AA6" s="12"/>
      <c r="AB6" s="29"/>
      <c r="AC6" s="30"/>
      <c r="AD6" s="30"/>
      <c r="AE6" s="14" t="s">
        <v>68</v>
      </c>
      <c r="AF6" s="14"/>
      <c r="AG6" s="30"/>
      <c r="AH6" s="14"/>
      <c r="AI6" s="14"/>
      <c r="AJ6" s="13"/>
    </row>
    <row r="7" spans="1:36" s="32" customFormat="1" ht="33.75" x14ac:dyDescent="0.2">
      <c r="A7" s="15" t="s">
        <v>69</v>
      </c>
      <c r="B7" s="15" t="s">
        <v>70</v>
      </c>
      <c r="C7" s="15" t="s">
        <v>71</v>
      </c>
      <c r="D7" s="15" t="s">
        <v>72</v>
      </c>
      <c r="E7" s="15" t="s">
        <v>74</v>
      </c>
      <c r="F7" s="15" t="s">
        <v>75</v>
      </c>
      <c r="G7" s="16" t="s">
        <v>76</v>
      </c>
      <c r="H7" s="16" t="s">
        <v>77</v>
      </c>
      <c r="I7" s="16" t="s">
        <v>78</v>
      </c>
      <c r="J7" s="16" t="s">
        <v>77</v>
      </c>
      <c r="K7" s="16" t="s">
        <v>79</v>
      </c>
      <c r="L7" s="16" t="s">
        <v>80</v>
      </c>
      <c r="M7" s="17" t="s">
        <v>81</v>
      </c>
      <c r="N7" s="18" t="s">
        <v>82</v>
      </c>
      <c r="O7" s="19" t="s">
        <v>83</v>
      </c>
      <c r="P7" s="19" t="s">
        <v>84</v>
      </c>
      <c r="Q7" s="19" t="s">
        <v>85</v>
      </c>
      <c r="R7" s="20" t="s">
        <v>86</v>
      </c>
      <c r="S7" s="18" t="s">
        <v>82</v>
      </c>
      <c r="T7" s="19" t="s">
        <v>83</v>
      </c>
      <c r="U7" s="19" t="s">
        <v>84</v>
      </c>
      <c r="V7" s="19" t="s">
        <v>85</v>
      </c>
      <c r="W7" s="20" t="s">
        <v>86</v>
      </c>
      <c r="X7" s="18" t="s">
        <v>82</v>
      </c>
      <c r="Y7" s="19" t="s">
        <v>83</v>
      </c>
      <c r="Z7" s="19" t="s">
        <v>84</v>
      </c>
      <c r="AA7" s="19" t="s">
        <v>85</v>
      </c>
      <c r="AB7" s="20" t="s">
        <v>86</v>
      </c>
      <c r="AC7" s="21" t="s">
        <v>82</v>
      </c>
      <c r="AD7" s="19" t="s">
        <v>83</v>
      </c>
      <c r="AE7" s="19" t="s">
        <v>84</v>
      </c>
      <c r="AF7" s="19" t="s">
        <v>85</v>
      </c>
      <c r="AG7" s="21" t="s">
        <v>86</v>
      </c>
      <c r="AH7" s="19" t="s">
        <v>87</v>
      </c>
      <c r="AI7" s="19" t="s">
        <v>88</v>
      </c>
      <c r="AJ7" s="20" t="s">
        <v>89</v>
      </c>
    </row>
    <row r="8" spans="1:36" s="74" customFormat="1" ht="24" customHeight="1" x14ac:dyDescent="0.25">
      <c r="A8" s="33" t="s">
        <v>229</v>
      </c>
      <c r="B8" s="448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4"/>
    </row>
    <row r="9" spans="1:36" s="96" customFormat="1" ht="24" customHeight="1" x14ac:dyDescent="0.25">
      <c r="A9" s="86" t="s">
        <v>230</v>
      </c>
      <c r="B9" s="237"/>
      <c r="C9" s="88" t="s">
        <v>92</v>
      </c>
      <c r="D9" s="88" t="s">
        <v>231</v>
      </c>
      <c r="E9" s="87" t="s">
        <v>232</v>
      </c>
      <c r="F9" s="87" t="s">
        <v>233</v>
      </c>
      <c r="G9" s="89">
        <v>8.35</v>
      </c>
      <c r="H9" s="89">
        <v>25.049999999999997</v>
      </c>
      <c r="I9" s="89">
        <v>100.19999999999999</v>
      </c>
      <c r="J9" s="87">
        <v>4</v>
      </c>
      <c r="K9" s="87">
        <v>3</v>
      </c>
      <c r="L9" s="87">
        <v>12</v>
      </c>
      <c r="M9" s="87"/>
      <c r="N9" s="90">
        <v>3.5</v>
      </c>
      <c r="O9" s="91">
        <v>6</v>
      </c>
      <c r="P9" s="91">
        <v>5.5</v>
      </c>
      <c r="Q9" s="91">
        <v>0.51</v>
      </c>
      <c r="R9" s="92">
        <v>6.7000000000000004E-2</v>
      </c>
      <c r="S9" s="90">
        <v>16.5</v>
      </c>
      <c r="T9" s="91">
        <v>6</v>
      </c>
      <c r="U9" s="91">
        <v>3.504</v>
      </c>
      <c r="V9" s="91">
        <v>1.629</v>
      </c>
      <c r="W9" s="92">
        <v>0.2</v>
      </c>
      <c r="X9" s="90">
        <v>17.57</v>
      </c>
      <c r="Y9" s="91">
        <v>15.07</v>
      </c>
      <c r="Z9" s="91">
        <v>6.7649999999999997</v>
      </c>
      <c r="AA9" s="91">
        <v>7.0990000000000002</v>
      </c>
      <c r="AB9" s="92">
        <v>1.0369999999999999</v>
      </c>
      <c r="AC9" s="93">
        <v>48</v>
      </c>
      <c r="AD9" s="93">
        <v>40</v>
      </c>
      <c r="AE9" s="93">
        <v>52.354999999999997</v>
      </c>
      <c r="AF9" s="97">
        <v>348.15</v>
      </c>
      <c r="AG9" s="93">
        <v>58.171999999999997</v>
      </c>
      <c r="AH9" s="94">
        <v>6</v>
      </c>
      <c r="AI9" s="94">
        <v>7</v>
      </c>
      <c r="AJ9" s="95">
        <v>42</v>
      </c>
    </row>
    <row r="10" spans="1:36" s="312" customFormat="1" ht="51" x14ac:dyDescent="0.25">
      <c r="A10" s="303" t="s">
        <v>230</v>
      </c>
      <c r="B10" s="304" t="s">
        <v>234</v>
      </c>
      <c r="C10" s="304" t="s">
        <v>92</v>
      </c>
      <c r="D10" s="304" t="s">
        <v>231</v>
      </c>
      <c r="E10" s="305" t="s">
        <v>232</v>
      </c>
      <c r="F10" s="305" t="s">
        <v>233</v>
      </c>
      <c r="G10" s="306">
        <v>8.35</v>
      </c>
      <c r="H10" s="306">
        <v>25.049999999999997</v>
      </c>
      <c r="I10" s="306">
        <v>100.19999999999999</v>
      </c>
      <c r="J10" s="305">
        <v>4</v>
      </c>
      <c r="K10" s="305">
        <v>3</v>
      </c>
      <c r="L10" s="305">
        <v>12</v>
      </c>
      <c r="M10" s="305"/>
      <c r="N10" s="528">
        <v>3.3460000000000001</v>
      </c>
      <c r="O10" s="529">
        <v>6.0629999999999997</v>
      </c>
      <c r="P10" s="529">
        <v>5.5510000000000002</v>
      </c>
      <c r="Q10" s="308">
        <v>0.50700000000000001</v>
      </c>
      <c r="R10" s="309">
        <v>6.5000000000000002E-2</v>
      </c>
      <c r="S10" s="528">
        <v>16.928999999999998</v>
      </c>
      <c r="T10" s="529">
        <v>6.0629999999999997</v>
      </c>
      <c r="U10" s="529">
        <v>3.3460000000000001</v>
      </c>
      <c r="V10" s="529">
        <v>1.5369999999999999</v>
      </c>
      <c r="W10" s="309">
        <v>0.19900000000000001</v>
      </c>
      <c r="X10" s="528">
        <v>17.873999999999999</v>
      </c>
      <c r="Y10" s="529">
        <v>14.689</v>
      </c>
      <c r="Z10" s="529">
        <v>6.6260000000000003</v>
      </c>
      <c r="AA10" s="529">
        <v>6.8979999999999997</v>
      </c>
      <c r="AB10" s="530">
        <v>1.0069999999999999</v>
      </c>
      <c r="AC10" s="531">
        <v>48.030999999999999</v>
      </c>
      <c r="AD10" s="531">
        <v>40.156999999999996</v>
      </c>
      <c r="AE10" s="531">
        <v>51.381999999999998</v>
      </c>
      <c r="AF10" s="532">
        <v>339.71600000000001</v>
      </c>
      <c r="AG10" s="531">
        <v>57.353000000000002</v>
      </c>
      <c r="AH10" s="311">
        <v>6</v>
      </c>
      <c r="AI10" s="311">
        <v>7</v>
      </c>
      <c r="AJ10" s="331">
        <v>42</v>
      </c>
    </row>
    <row r="11" spans="1:36" s="96" customFormat="1" ht="24" customHeight="1" x14ac:dyDescent="0.25">
      <c r="A11" s="86" t="s">
        <v>235</v>
      </c>
      <c r="B11" s="237"/>
      <c r="C11" s="88" t="s">
        <v>92</v>
      </c>
      <c r="D11" s="88" t="s">
        <v>236</v>
      </c>
      <c r="E11" s="87" t="s">
        <v>237</v>
      </c>
      <c r="F11" s="87" t="s">
        <v>238</v>
      </c>
      <c r="G11" s="89">
        <v>8.35</v>
      </c>
      <c r="H11" s="89">
        <v>25.049999999999997</v>
      </c>
      <c r="I11" s="89">
        <v>100.19999999999999</v>
      </c>
      <c r="J11" s="87">
        <v>4</v>
      </c>
      <c r="K11" s="87">
        <v>3</v>
      </c>
      <c r="L11" s="87">
        <v>12</v>
      </c>
      <c r="M11" s="87"/>
      <c r="N11" s="90">
        <v>3.5</v>
      </c>
      <c r="O11" s="91">
        <v>6</v>
      </c>
      <c r="P11" s="91">
        <v>5.5</v>
      </c>
      <c r="Q11" s="91">
        <v>0.53</v>
      </c>
      <c r="R11" s="92">
        <v>6.7000000000000004E-2</v>
      </c>
      <c r="S11" s="90">
        <v>16.5</v>
      </c>
      <c r="T11" s="91">
        <v>6</v>
      </c>
      <c r="U11" s="91">
        <v>3.504</v>
      </c>
      <c r="V11" s="91">
        <v>1.698</v>
      </c>
      <c r="W11" s="92">
        <v>0.2</v>
      </c>
      <c r="X11" s="90">
        <v>17.57</v>
      </c>
      <c r="Y11" s="91">
        <v>15.07</v>
      </c>
      <c r="Z11" s="91">
        <v>6.7649999999999997</v>
      </c>
      <c r="AA11" s="91">
        <v>7.407</v>
      </c>
      <c r="AB11" s="92">
        <v>1.0369999999999999</v>
      </c>
      <c r="AC11" s="93">
        <v>48</v>
      </c>
      <c r="AD11" s="93">
        <v>40</v>
      </c>
      <c r="AE11" s="93">
        <v>52.354999999999997</v>
      </c>
      <c r="AF11" s="97">
        <v>361.12</v>
      </c>
      <c r="AG11" s="93">
        <v>58.171999999999997</v>
      </c>
      <c r="AH11" s="94">
        <v>6</v>
      </c>
      <c r="AI11" s="94">
        <v>7</v>
      </c>
      <c r="AJ11" s="95">
        <v>42</v>
      </c>
    </row>
    <row r="12" spans="1:36" s="312" customFormat="1" ht="51" x14ac:dyDescent="0.25">
      <c r="A12" s="303" t="s">
        <v>235</v>
      </c>
      <c r="B12" s="304" t="s">
        <v>239</v>
      </c>
      <c r="C12" s="304" t="s">
        <v>92</v>
      </c>
      <c r="D12" s="304" t="s">
        <v>236</v>
      </c>
      <c r="E12" s="305" t="s">
        <v>237</v>
      </c>
      <c r="F12" s="533" t="s">
        <v>240</v>
      </c>
      <c r="G12" s="306">
        <v>8.35</v>
      </c>
      <c r="H12" s="306">
        <v>25.049999999999997</v>
      </c>
      <c r="I12" s="306">
        <v>100.19999999999999</v>
      </c>
      <c r="J12" s="305">
        <v>4</v>
      </c>
      <c r="K12" s="305">
        <v>3</v>
      </c>
      <c r="L12" s="305">
        <v>12</v>
      </c>
      <c r="M12" s="305"/>
      <c r="N12" s="528">
        <v>3.3460000000000001</v>
      </c>
      <c r="O12" s="529">
        <v>6.0629999999999997</v>
      </c>
      <c r="P12" s="529">
        <v>5.5510000000000002</v>
      </c>
      <c r="Q12" s="308">
        <v>0.52900000000000003</v>
      </c>
      <c r="R12" s="309">
        <v>6.5000000000000002E-2</v>
      </c>
      <c r="S12" s="528">
        <v>16.928999999999998</v>
      </c>
      <c r="T12" s="529">
        <v>6.0629999999999997</v>
      </c>
      <c r="U12" s="529">
        <v>3.3460000000000001</v>
      </c>
      <c r="V12" s="529">
        <v>1.603</v>
      </c>
      <c r="W12" s="309">
        <v>0.19900000000000001</v>
      </c>
      <c r="X12" s="528">
        <v>17.873999999999999</v>
      </c>
      <c r="Y12" s="529">
        <v>14.689</v>
      </c>
      <c r="Z12" s="529">
        <v>6.6260000000000003</v>
      </c>
      <c r="AA12" s="529">
        <v>7.1630000000000003</v>
      </c>
      <c r="AB12" s="530">
        <v>1.0069999999999999</v>
      </c>
      <c r="AC12" s="531">
        <v>48.030999999999999</v>
      </c>
      <c r="AD12" s="531">
        <v>40.156999999999996</v>
      </c>
      <c r="AE12" s="531">
        <v>51.381999999999998</v>
      </c>
      <c r="AF12" s="532">
        <v>350.846</v>
      </c>
      <c r="AG12" s="531">
        <v>57.353000000000002</v>
      </c>
      <c r="AH12" s="311">
        <v>6</v>
      </c>
      <c r="AI12" s="311">
        <v>7</v>
      </c>
      <c r="AJ12" s="331">
        <v>42</v>
      </c>
    </row>
    <row r="13" spans="1:36" s="96" customFormat="1" ht="24" customHeight="1" x14ac:dyDescent="0.25">
      <c r="A13" s="86" t="s">
        <v>241</v>
      </c>
      <c r="B13" s="237"/>
      <c r="C13" s="88" t="s">
        <v>92</v>
      </c>
      <c r="D13" s="88" t="s">
        <v>242</v>
      </c>
      <c r="E13" s="87" t="s">
        <v>243</v>
      </c>
      <c r="F13" s="87" t="s">
        <v>244</v>
      </c>
      <c r="G13" s="89">
        <v>8.35</v>
      </c>
      <c r="H13" s="89">
        <v>25.049999999999997</v>
      </c>
      <c r="I13" s="89">
        <v>100.19999999999999</v>
      </c>
      <c r="J13" s="87">
        <v>4</v>
      </c>
      <c r="K13" s="87">
        <v>3</v>
      </c>
      <c r="L13" s="87">
        <v>12</v>
      </c>
      <c r="M13" s="89"/>
      <c r="N13" s="90">
        <v>3.5</v>
      </c>
      <c r="O13" s="91">
        <v>6</v>
      </c>
      <c r="P13" s="91">
        <v>5.5</v>
      </c>
      <c r="Q13" s="91">
        <v>0.45600000000000002</v>
      </c>
      <c r="R13" s="92">
        <v>6.7000000000000004E-2</v>
      </c>
      <c r="S13" s="90">
        <v>16.5</v>
      </c>
      <c r="T13" s="91">
        <v>6</v>
      </c>
      <c r="U13" s="91">
        <v>3.504</v>
      </c>
      <c r="V13" s="91">
        <v>1.4550000000000001</v>
      </c>
      <c r="W13" s="92">
        <v>0.2</v>
      </c>
      <c r="X13" s="90">
        <v>17.57</v>
      </c>
      <c r="Y13" s="91">
        <v>15.07</v>
      </c>
      <c r="Z13" s="91">
        <v>6.7649999999999997</v>
      </c>
      <c r="AA13" s="91">
        <v>6.3540000000000001</v>
      </c>
      <c r="AB13" s="92">
        <v>1.0369999999999999</v>
      </c>
      <c r="AC13" s="93">
        <v>48</v>
      </c>
      <c r="AD13" s="93">
        <v>40</v>
      </c>
      <c r="AE13" s="93">
        <v>52.354999999999997</v>
      </c>
      <c r="AF13" s="97">
        <v>316.85000000000002</v>
      </c>
      <c r="AG13" s="93">
        <v>58.171999999999997</v>
      </c>
      <c r="AH13" s="94">
        <v>6</v>
      </c>
      <c r="AI13" s="94">
        <v>7</v>
      </c>
      <c r="AJ13" s="95">
        <v>42</v>
      </c>
    </row>
    <row r="14" spans="1:36" s="312" customFormat="1" ht="51" x14ac:dyDescent="0.25">
      <c r="A14" s="303" t="s">
        <v>241</v>
      </c>
      <c r="B14" s="304" t="s">
        <v>245</v>
      </c>
      <c r="C14" s="304" t="s">
        <v>92</v>
      </c>
      <c r="D14" s="304" t="s">
        <v>242</v>
      </c>
      <c r="E14" s="305" t="s">
        <v>243</v>
      </c>
      <c r="F14" s="305" t="s">
        <v>244</v>
      </c>
      <c r="G14" s="306">
        <v>8.35</v>
      </c>
      <c r="H14" s="306">
        <v>25.049999999999997</v>
      </c>
      <c r="I14" s="306">
        <v>100.19999999999999</v>
      </c>
      <c r="J14" s="305">
        <v>4</v>
      </c>
      <c r="K14" s="305">
        <v>3</v>
      </c>
      <c r="L14" s="305">
        <v>12</v>
      </c>
      <c r="M14" s="306"/>
      <c r="N14" s="528">
        <v>3.3460000000000001</v>
      </c>
      <c r="O14" s="529">
        <v>6.0629999999999997</v>
      </c>
      <c r="P14" s="529">
        <v>5.5510000000000002</v>
      </c>
      <c r="Q14" s="308">
        <v>0.47199999999999998</v>
      </c>
      <c r="R14" s="309">
        <v>6.5000000000000002E-2</v>
      </c>
      <c r="S14" s="528">
        <v>16.928999999999998</v>
      </c>
      <c r="T14" s="529">
        <v>6.0629999999999997</v>
      </c>
      <c r="U14" s="529">
        <v>3.3460000000000001</v>
      </c>
      <c r="V14" s="529">
        <v>1.431</v>
      </c>
      <c r="W14" s="309">
        <v>0.19900000000000001</v>
      </c>
      <c r="X14" s="528">
        <v>17.873999999999999</v>
      </c>
      <c r="Y14" s="529">
        <v>14.689</v>
      </c>
      <c r="Z14" s="529">
        <v>6.6260000000000003</v>
      </c>
      <c r="AA14" s="529">
        <v>6.4749999999999996</v>
      </c>
      <c r="AB14" s="530">
        <v>1.0069999999999999</v>
      </c>
      <c r="AC14" s="531">
        <v>48.030999999999999</v>
      </c>
      <c r="AD14" s="531">
        <v>40.156999999999996</v>
      </c>
      <c r="AE14" s="531">
        <v>51.381999999999998</v>
      </c>
      <c r="AF14" s="532">
        <v>321.95</v>
      </c>
      <c r="AG14" s="531">
        <v>57.353000000000002</v>
      </c>
      <c r="AH14" s="311">
        <v>6</v>
      </c>
      <c r="AI14" s="311">
        <v>7</v>
      </c>
      <c r="AJ14" s="331">
        <v>42</v>
      </c>
    </row>
    <row r="15" spans="1:36" s="74" customFormat="1" ht="24" customHeight="1" x14ac:dyDescent="0.25">
      <c r="A15" s="86" t="s">
        <v>246</v>
      </c>
      <c r="B15" s="88"/>
      <c r="C15" s="88" t="s">
        <v>92</v>
      </c>
      <c r="D15" s="88" t="s">
        <v>247</v>
      </c>
      <c r="E15" s="87" t="s">
        <v>248</v>
      </c>
      <c r="F15" s="87" t="s">
        <v>249</v>
      </c>
      <c r="G15" s="89">
        <v>4.8</v>
      </c>
      <c r="H15" s="89">
        <v>28.799999999999997</v>
      </c>
      <c r="I15" s="89">
        <v>57.599999999999994</v>
      </c>
      <c r="J15" s="87">
        <v>2</v>
      </c>
      <c r="K15" s="87">
        <v>6</v>
      </c>
      <c r="L15" s="87">
        <v>12</v>
      </c>
      <c r="M15" s="87"/>
      <c r="N15" s="90">
        <v>2.25</v>
      </c>
      <c r="O15" s="91">
        <v>4.625</v>
      </c>
      <c r="P15" s="91">
        <v>5.5</v>
      </c>
      <c r="Q15" s="91">
        <v>0.30199999999999999</v>
      </c>
      <c r="R15" s="92">
        <v>3.3000000000000002E-2</v>
      </c>
      <c r="S15" s="90">
        <v>11</v>
      </c>
      <c r="T15" s="91">
        <v>6.75</v>
      </c>
      <c r="U15" s="91">
        <v>4.625</v>
      </c>
      <c r="V15" s="91">
        <v>1.819</v>
      </c>
      <c r="W15" s="92">
        <v>0.19900000000000001</v>
      </c>
      <c r="X15" s="90">
        <v>14.32</v>
      </c>
      <c r="Y15" s="91">
        <v>11.82</v>
      </c>
      <c r="Z15" s="91">
        <v>5.39</v>
      </c>
      <c r="AA15" s="91">
        <v>4.3209999999999997</v>
      </c>
      <c r="AB15" s="92">
        <v>0.52800000000000002</v>
      </c>
      <c r="AC15" s="93">
        <v>48</v>
      </c>
      <c r="AD15" s="93">
        <v>40</v>
      </c>
      <c r="AE15" s="93">
        <v>48.121259842519684</v>
      </c>
      <c r="AF15" s="97">
        <v>395.67999999999995</v>
      </c>
      <c r="AG15" s="93">
        <v>53.467775541194335</v>
      </c>
      <c r="AH15" s="94">
        <v>10</v>
      </c>
      <c r="AI15" s="94">
        <v>8</v>
      </c>
      <c r="AJ15" s="95">
        <v>80</v>
      </c>
    </row>
    <row r="16" spans="1:36" s="74" customFormat="1" ht="24" customHeight="1" x14ac:dyDescent="0.25">
      <c r="A16" s="86" t="s">
        <v>250</v>
      </c>
      <c r="B16" s="88"/>
      <c r="C16" s="88" t="s">
        <v>92</v>
      </c>
      <c r="D16" s="88" t="s">
        <v>251</v>
      </c>
      <c r="E16" s="87" t="s">
        <v>252</v>
      </c>
      <c r="F16" s="87" t="s">
        <v>253</v>
      </c>
      <c r="G16" s="89">
        <v>8.35</v>
      </c>
      <c r="H16" s="89">
        <v>25.049999999999997</v>
      </c>
      <c r="I16" s="89">
        <v>100.19999999999999</v>
      </c>
      <c r="J16" s="87">
        <v>4</v>
      </c>
      <c r="K16" s="87">
        <v>3</v>
      </c>
      <c r="L16" s="87">
        <v>12</v>
      </c>
      <c r="M16" s="87"/>
      <c r="N16" s="90">
        <v>3.5</v>
      </c>
      <c r="O16" s="91">
        <v>6</v>
      </c>
      <c r="P16" s="91">
        <v>5.5</v>
      </c>
      <c r="Q16" s="91">
        <v>0.52700000000000002</v>
      </c>
      <c r="R16" s="92">
        <v>6.7000000000000004E-2</v>
      </c>
      <c r="S16" s="90">
        <v>16.5</v>
      </c>
      <c r="T16" s="91">
        <v>6</v>
      </c>
      <c r="U16" s="91">
        <v>3.504</v>
      </c>
      <c r="V16" s="91">
        <v>1.5960000000000001</v>
      </c>
      <c r="W16" s="92">
        <v>0.20100000000000001</v>
      </c>
      <c r="X16" s="90">
        <v>17.57</v>
      </c>
      <c r="Y16" s="91">
        <v>15.07</v>
      </c>
      <c r="Z16" s="91">
        <v>6.7649999999999997</v>
      </c>
      <c r="AA16" s="91">
        <v>7.33</v>
      </c>
      <c r="AB16" s="92">
        <v>1.0369999999999999</v>
      </c>
      <c r="AC16" s="93">
        <v>48.031496062992126</v>
      </c>
      <c r="AD16" s="93">
        <v>40.15748031496063</v>
      </c>
      <c r="AE16" s="93">
        <v>52.362204724409445</v>
      </c>
      <c r="AF16" s="97">
        <v>357.86</v>
      </c>
      <c r="AG16" s="93">
        <v>58.447293145460321</v>
      </c>
      <c r="AH16" s="94">
        <v>6</v>
      </c>
      <c r="AI16" s="94">
        <v>7</v>
      </c>
      <c r="AJ16" s="95">
        <v>42</v>
      </c>
    </row>
    <row r="17" spans="1:36" s="74" customFormat="1" ht="24" customHeight="1" x14ac:dyDescent="0.25">
      <c r="A17" s="86" t="s">
        <v>254</v>
      </c>
      <c r="B17" s="88"/>
      <c r="C17" s="88" t="s">
        <v>92</v>
      </c>
      <c r="D17" s="88" t="s">
        <v>255</v>
      </c>
      <c r="E17" s="87" t="s">
        <v>256</v>
      </c>
      <c r="F17" s="87" t="s">
        <v>257</v>
      </c>
      <c r="G17" s="89">
        <v>9.16</v>
      </c>
      <c r="H17" s="89">
        <v>27.48</v>
      </c>
      <c r="I17" s="89">
        <v>54.96</v>
      </c>
      <c r="J17" s="87">
        <v>2</v>
      </c>
      <c r="K17" s="87">
        <v>3</v>
      </c>
      <c r="L17" s="87">
        <v>6</v>
      </c>
      <c r="M17" s="87"/>
      <c r="N17" s="90">
        <v>4.6849999999999996</v>
      </c>
      <c r="O17" s="91">
        <v>6.1260000000000003</v>
      </c>
      <c r="P17" s="91">
        <v>5.5</v>
      </c>
      <c r="Q17" s="91">
        <v>0.69199999999999995</v>
      </c>
      <c r="R17" s="92">
        <v>9.0999999999999998E-2</v>
      </c>
      <c r="S17" s="90">
        <v>14.074999999999999</v>
      </c>
      <c r="T17" s="91">
        <v>6.1420000000000003</v>
      </c>
      <c r="U17" s="91">
        <v>5.5309999999999997</v>
      </c>
      <c r="V17" s="91">
        <v>2.105</v>
      </c>
      <c r="W17" s="92">
        <v>0.27700000000000002</v>
      </c>
      <c r="X17" s="90">
        <v>14.803000000000001</v>
      </c>
      <c r="Y17" s="91">
        <v>11.811</v>
      </c>
      <c r="Z17" s="91">
        <v>6.89</v>
      </c>
      <c r="AA17" s="91">
        <v>4.8739999999999997</v>
      </c>
      <c r="AB17" s="92">
        <v>0.69699999999999995</v>
      </c>
      <c r="AC17" s="93">
        <v>48</v>
      </c>
      <c r="AD17" s="93">
        <v>40</v>
      </c>
      <c r="AE17" s="93">
        <v>46.338582677165356</v>
      </c>
      <c r="AF17" s="97">
        <v>342.44</v>
      </c>
      <c r="AG17" s="93">
        <v>51.487021930289231</v>
      </c>
      <c r="AH17" s="94">
        <v>10</v>
      </c>
      <c r="AI17" s="94">
        <v>6</v>
      </c>
      <c r="AJ17" s="95">
        <v>60</v>
      </c>
    </row>
    <row r="18" spans="1:36" s="312" customFormat="1" ht="51" x14ac:dyDescent="0.25">
      <c r="A18" s="303" t="s">
        <v>254</v>
      </c>
      <c r="B18" s="304" t="s">
        <v>258</v>
      </c>
      <c r="C18" s="304" t="s">
        <v>92</v>
      </c>
      <c r="D18" s="304" t="s">
        <v>255</v>
      </c>
      <c r="E18" s="305" t="s">
        <v>256</v>
      </c>
      <c r="F18" s="305" t="s">
        <v>257</v>
      </c>
      <c r="G18" s="306">
        <v>9.16</v>
      </c>
      <c r="H18" s="306">
        <v>27.48</v>
      </c>
      <c r="I18" s="306">
        <v>54.96</v>
      </c>
      <c r="J18" s="305">
        <v>2</v>
      </c>
      <c r="K18" s="305">
        <v>3</v>
      </c>
      <c r="L18" s="305">
        <v>6</v>
      </c>
      <c r="M18" s="305"/>
      <c r="N18" s="528">
        <v>4.2910000000000004</v>
      </c>
      <c r="O18" s="529">
        <v>6.0629999999999997</v>
      </c>
      <c r="P18" s="529">
        <v>5.5510000000000002</v>
      </c>
      <c r="Q18" s="308">
        <v>0.66800000000000004</v>
      </c>
      <c r="R18" s="309">
        <v>8.4000000000000005E-2</v>
      </c>
      <c r="S18" s="528">
        <v>13.15</v>
      </c>
      <c r="T18" s="529">
        <v>6.1020000000000003</v>
      </c>
      <c r="U18" s="529">
        <v>5.63</v>
      </c>
      <c r="V18" s="529">
        <v>2.024</v>
      </c>
      <c r="W18" s="530">
        <v>0.26100000000000001</v>
      </c>
      <c r="X18" s="528">
        <v>14.311</v>
      </c>
      <c r="Y18" s="529">
        <v>11.752000000000001</v>
      </c>
      <c r="Z18" s="529">
        <v>6.9059999999999997</v>
      </c>
      <c r="AA18" s="529">
        <v>4.5880000000000001</v>
      </c>
      <c r="AB18" s="530">
        <v>0.67200000000000004</v>
      </c>
      <c r="AC18" s="531">
        <v>48.030999999999999</v>
      </c>
      <c r="AD18" s="531">
        <v>40.156999999999996</v>
      </c>
      <c r="AE18" s="531">
        <v>46.433</v>
      </c>
      <c r="AF18" s="532">
        <v>325.26499999999999</v>
      </c>
      <c r="AG18" s="531">
        <v>51.829000000000001</v>
      </c>
      <c r="AH18" s="311">
        <v>10</v>
      </c>
      <c r="AI18" s="311">
        <v>6</v>
      </c>
      <c r="AJ18" s="331">
        <v>60</v>
      </c>
    </row>
    <row r="19" spans="1:36" s="74" customFormat="1" ht="24" customHeight="1" x14ac:dyDescent="0.25">
      <c r="A19" s="86" t="s">
        <v>259</v>
      </c>
      <c r="B19" s="88"/>
      <c r="C19" s="88" t="s">
        <v>92</v>
      </c>
      <c r="D19" s="88" t="s">
        <v>260</v>
      </c>
      <c r="E19" s="87" t="s">
        <v>261</v>
      </c>
      <c r="F19" s="87" t="s">
        <v>262</v>
      </c>
      <c r="G19" s="89">
        <v>4.8</v>
      </c>
      <c r="H19" s="89">
        <v>28.799999999999997</v>
      </c>
      <c r="I19" s="89">
        <v>57.599999999999994</v>
      </c>
      <c r="J19" s="87">
        <v>2</v>
      </c>
      <c r="K19" s="87">
        <v>6</v>
      </c>
      <c r="L19" s="87">
        <v>12</v>
      </c>
      <c r="M19" s="87"/>
      <c r="N19" s="90">
        <v>2.25</v>
      </c>
      <c r="O19" s="91">
        <v>4.625</v>
      </c>
      <c r="P19" s="91">
        <v>5.5</v>
      </c>
      <c r="Q19" s="91">
        <v>0.33100000000000002</v>
      </c>
      <c r="R19" s="92">
        <v>3.3000000000000002E-2</v>
      </c>
      <c r="S19" s="90">
        <v>11</v>
      </c>
      <c r="T19" s="91">
        <v>6.75</v>
      </c>
      <c r="U19" s="91">
        <v>4.625</v>
      </c>
      <c r="V19" s="91">
        <v>1.9930000000000001</v>
      </c>
      <c r="W19" s="92">
        <v>0.19900000000000001</v>
      </c>
      <c r="X19" s="90">
        <v>14.32</v>
      </c>
      <c r="Y19" s="91">
        <v>11.82</v>
      </c>
      <c r="Z19" s="91">
        <v>5.39</v>
      </c>
      <c r="AA19" s="91">
        <v>4.6470000000000002</v>
      </c>
      <c r="AB19" s="92">
        <v>0.52800000000000002</v>
      </c>
      <c r="AC19" s="93">
        <v>48</v>
      </c>
      <c r="AD19" s="93">
        <v>40</v>
      </c>
      <c r="AE19" s="93">
        <v>48.121259842519684</v>
      </c>
      <c r="AF19" s="97">
        <v>421.76</v>
      </c>
      <c r="AG19" s="93">
        <v>53.467775541194335</v>
      </c>
      <c r="AH19" s="94">
        <v>10</v>
      </c>
      <c r="AI19" s="94">
        <v>8</v>
      </c>
      <c r="AJ19" s="95">
        <v>80</v>
      </c>
    </row>
    <row r="20" spans="1:36" s="74" customFormat="1" ht="24" customHeight="1" x14ac:dyDescent="0.25">
      <c r="A20" s="86" t="s">
        <v>263</v>
      </c>
      <c r="B20" s="88"/>
      <c r="C20" s="88" t="s">
        <v>92</v>
      </c>
      <c r="D20" s="88" t="s">
        <v>264</v>
      </c>
      <c r="E20" s="87" t="s">
        <v>265</v>
      </c>
      <c r="F20" s="87" t="s">
        <v>266</v>
      </c>
      <c r="G20" s="89">
        <v>8.35</v>
      </c>
      <c r="H20" s="89">
        <v>25.049999999999997</v>
      </c>
      <c r="I20" s="89">
        <v>100.19999999999999</v>
      </c>
      <c r="J20" s="87">
        <v>4</v>
      </c>
      <c r="K20" s="87">
        <v>3</v>
      </c>
      <c r="L20" s="87">
        <v>12</v>
      </c>
      <c r="M20" s="87"/>
      <c r="N20" s="90">
        <v>3.5</v>
      </c>
      <c r="O20" s="91">
        <v>6</v>
      </c>
      <c r="P20" s="91">
        <v>5.5</v>
      </c>
      <c r="Q20" s="91">
        <v>0.61699999999999999</v>
      </c>
      <c r="R20" s="92">
        <v>6.7000000000000004E-2</v>
      </c>
      <c r="S20" s="90">
        <v>16.5</v>
      </c>
      <c r="T20" s="91">
        <v>6</v>
      </c>
      <c r="U20" s="91">
        <v>3.504</v>
      </c>
      <c r="V20" s="91">
        <v>1.9179999999999999</v>
      </c>
      <c r="W20" s="92">
        <v>0.20100000000000001</v>
      </c>
      <c r="X20" s="90">
        <v>17.57</v>
      </c>
      <c r="Y20" s="91">
        <v>15.07</v>
      </c>
      <c r="Z20" s="91">
        <v>6.7649999999999997</v>
      </c>
      <c r="AA20" s="91">
        <v>8.3330000000000002</v>
      </c>
      <c r="AB20" s="92">
        <v>1.0369999999999999</v>
      </c>
      <c r="AC20" s="93">
        <v>48</v>
      </c>
      <c r="AD20" s="93">
        <v>40</v>
      </c>
      <c r="AE20" s="93">
        <v>52.362204724409445</v>
      </c>
      <c r="AF20" s="97">
        <v>399.98599999999999</v>
      </c>
      <c r="AG20" s="93">
        <v>58.179927252180669</v>
      </c>
      <c r="AH20" s="94">
        <v>6</v>
      </c>
      <c r="AI20" s="94">
        <v>7</v>
      </c>
      <c r="AJ20" s="95">
        <v>42</v>
      </c>
    </row>
    <row r="21" spans="1:36" s="312" customFormat="1" ht="51" x14ac:dyDescent="0.25">
      <c r="A21" s="303" t="s">
        <v>263</v>
      </c>
      <c r="B21" s="304" t="s">
        <v>267</v>
      </c>
      <c r="C21" s="304" t="s">
        <v>92</v>
      </c>
      <c r="D21" s="304" t="s">
        <v>264</v>
      </c>
      <c r="E21" s="305" t="s">
        <v>265</v>
      </c>
      <c r="F21" s="534" t="s">
        <v>268</v>
      </c>
      <c r="G21" s="306">
        <v>8.35</v>
      </c>
      <c r="H21" s="306">
        <v>25.049999999999997</v>
      </c>
      <c r="I21" s="306">
        <v>100.19999999999999</v>
      </c>
      <c r="J21" s="305">
        <v>4</v>
      </c>
      <c r="K21" s="305">
        <v>3</v>
      </c>
      <c r="L21" s="305">
        <v>12</v>
      </c>
      <c r="M21" s="305"/>
      <c r="N21" s="528">
        <v>3.3460000000000001</v>
      </c>
      <c r="O21" s="529">
        <v>6.0629999999999997</v>
      </c>
      <c r="P21" s="529">
        <v>5.5510000000000002</v>
      </c>
      <c r="Q21" s="308">
        <v>0.60599999999999998</v>
      </c>
      <c r="R21" s="309">
        <v>6.5000000000000002E-2</v>
      </c>
      <c r="S21" s="528">
        <v>16.928999999999998</v>
      </c>
      <c r="T21" s="529">
        <v>6.0629999999999997</v>
      </c>
      <c r="U21" s="529">
        <v>3.3460000000000001</v>
      </c>
      <c r="V21" s="529">
        <v>1.8360000000000001</v>
      </c>
      <c r="W21" s="530">
        <v>0.19900000000000001</v>
      </c>
      <c r="X21" s="528">
        <v>17.873999999999999</v>
      </c>
      <c r="Y21" s="529">
        <v>14.689</v>
      </c>
      <c r="Z21" s="529">
        <v>6.6260000000000003</v>
      </c>
      <c r="AA21" s="529">
        <v>8.0980000000000008</v>
      </c>
      <c r="AB21" s="530">
        <v>1.0069999999999999</v>
      </c>
      <c r="AC21" s="531">
        <v>48.030999999999999</v>
      </c>
      <c r="AD21" s="531">
        <v>40.156999999999996</v>
      </c>
      <c r="AE21" s="531">
        <v>51.381999999999998</v>
      </c>
      <c r="AF21" s="532">
        <v>390.11599999999999</v>
      </c>
      <c r="AG21" s="531">
        <v>57.353000000000002</v>
      </c>
      <c r="AH21" s="311">
        <v>6</v>
      </c>
      <c r="AI21" s="311">
        <v>7</v>
      </c>
      <c r="AJ21" s="331">
        <v>42</v>
      </c>
    </row>
    <row r="22" spans="1:36" s="74" customFormat="1" ht="24" customHeight="1" x14ac:dyDescent="0.25">
      <c r="A22" s="86" t="s">
        <v>269</v>
      </c>
      <c r="B22" s="88"/>
      <c r="C22" s="88" t="s">
        <v>92</v>
      </c>
      <c r="D22" s="88" t="s">
        <v>270</v>
      </c>
      <c r="E22" s="87" t="s">
        <v>271</v>
      </c>
      <c r="F22" s="87" t="s">
        <v>272</v>
      </c>
      <c r="G22" s="89">
        <v>9.16</v>
      </c>
      <c r="H22" s="89">
        <v>27.48</v>
      </c>
      <c r="I22" s="89">
        <v>54.96</v>
      </c>
      <c r="J22" s="87">
        <v>2</v>
      </c>
      <c r="K22" s="87">
        <v>3</v>
      </c>
      <c r="L22" s="87">
        <v>6</v>
      </c>
      <c r="M22" s="87"/>
      <c r="N22" s="90">
        <v>4.6849999999999996</v>
      </c>
      <c r="O22" s="91">
        <v>6.1260000000000003</v>
      </c>
      <c r="P22" s="91">
        <v>5.5</v>
      </c>
      <c r="Q22" s="91">
        <v>0.81100000000000005</v>
      </c>
      <c r="R22" s="92">
        <v>9.0999999999999998E-2</v>
      </c>
      <c r="S22" s="90">
        <v>14.074999999999999</v>
      </c>
      <c r="T22" s="91">
        <v>6.1420000000000003</v>
      </c>
      <c r="U22" s="91">
        <v>5.5309999999999997</v>
      </c>
      <c r="V22" s="91">
        <v>2.4630000000000001</v>
      </c>
      <c r="W22" s="92">
        <v>0.27700000000000002</v>
      </c>
      <c r="X22" s="90">
        <v>14.803000000000001</v>
      </c>
      <c r="Y22" s="91">
        <v>11.811</v>
      </c>
      <c r="Z22" s="91">
        <v>6.89</v>
      </c>
      <c r="AA22" s="91">
        <v>5.5890000000000004</v>
      </c>
      <c r="AB22" s="92">
        <v>0.69699999999999995</v>
      </c>
      <c r="AC22" s="93">
        <v>48</v>
      </c>
      <c r="AD22" s="93">
        <v>40</v>
      </c>
      <c r="AE22" s="93">
        <v>46.338582677165356</v>
      </c>
      <c r="AF22" s="97">
        <v>385.34000000000003</v>
      </c>
      <c r="AG22" s="93">
        <v>51.487021930289231</v>
      </c>
      <c r="AH22" s="94">
        <v>10</v>
      </c>
      <c r="AI22" s="94">
        <v>6</v>
      </c>
      <c r="AJ22" s="95">
        <v>60</v>
      </c>
    </row>
    <row r="23" spans="1:36" s="312" customFormat="1" ht="51" x14ac:dyDescent="0.25">
      <c r="A23" s="303" t="s">
        <v>269</v>
      </c>
      <c r="B23" s="304" t="s">
        <v>273</v>
      </c>
      <c r="C23" s="304" t="s">
        <v>92</v>
      </c>
      <c r="D23" s="304" t="s">
        <v>270</v>
      </c>
      <c r="E23" s="305" t="s">
        <v>271</v>
      </c>
      <c r="F23" s="305" t="s">
        <v>272</v>
      </c>
      <c r="G23" s="306">
        <v>9.16</v>
      </c>
      <c r="H23" s="306">
        <v>27.48</v>
      </c>
      <c r="I23" s="306">
        <v>54.96</v>
      </c>
      <c r="J23" s="305">
        <v>2</v>
      </c>
      <c r="K23" s="305">
        <v>3</v>
      </c>
      <c r="L23" s="305">
        <v>6</v>
      </c>
      <c r="M23" s="305"/>
      <c r="N23" s="528">
        <v>4.2910000000000004</v>
      </c>
      <c r="O23" s="529">
        <v>6.0629999999999997</v>
      </c>
      <c r="P23" s="529">
        <v>5.5510000000000002</v>
      </c>
      <c r="Q23" s="308">
        <v>0.79100000000000004</v>
      </c>
      <c r="R23" s="309">
        <v>8.4000000000000005E-2</v>
      </c>
      <c r="S23" s="528">
        <v>13.15</v>
      </c>
      <c r="T23" s="529">
        <v>6.1020000000000003</v>
      </c>
      <c r="U23" s="529">
        <v>5.63</v>
      </c>
      <c r="V23" s="529">
        <v>2.3940000000000001</v>
      </c>
      <c r="W23" s="530">
        <v>0.26100000000000001</v>
      </c>
      <c r="X23" s="528">
        <v>14.311</v>
      </c>
      <c r="Y23" s="529">
        <v>11.752000000000001</v>
      </c>
      <c r="Z23" s="529">
        <v>6.9059999999999997</v>
      </c>
      <c r="AA23" s="529">
        <v>5.2380000000000004</v>
      </c>
      <c r="AB23" s="530">
        <v>0.67200000000000004</v>
      </c>
      <c r="AC23" s="531">
        <v>48.030999999999999</v>
      </c>
      <c r="AD23" s="531">
        <v>40.156999999999996</v>
      </c>
      <c r="AE23" s="531">
        <v>46.433199999999999</v>
      </c>
      <c r="AF23" s="532">
        <v>369.709</v>
      </c>
      <c r="AG23" s="531">
        <v>51.829000000000001</v>
      </c>
      <c r="AH23" s="311">
        <v>10</v>
      </c>
      <c r="AI23" s="311">
        <v>6</v>
      </c>
      <c r="AJ23" s="331">
        <v>60</v>
      </c>
    </row>
    <row r="24" spans="1:36" s="74" customFormat="1" ht="24" customHeight="1" x14ac:dyDescent="0.25">
      <c r="A24" s="86" t="s">
        <v>274</v>
      </c>
      <c r="B24" s="88"/>
      <c r="C24" s="88" t="s">
        <v>92</v>
      </c>
      <c r="D24" s="88" t="s">
        <v>275</v>
      </c>
      <c r="E24" s="87" t="s">
        <v>276</v>
      </c>
      <c r="F24" s="87" t="s">
        <v>277</v>
      </c>
      <c r="G24" s="89">
        <v>9.16</v>
      </c>
      <c r="H24" s="89">
        <v>27.48</v>
      </c>
      <c r="I24" s="89">
        <v>54.96</v>
      </c>
      <c r="J24" s="87">
        <v>2</v>
      </c>
      <c r="K24" s="87">
        <v>3</v>
      </c>
      <c r="L24" s="87">
        <v>6</v>
      </c>
      <c r="M24" s="87"/>
      <c r="N24" s="90">
        <v>4.6849999999999996</v>
      </c>
      <c r="O24" s="91">
        <v>6.1260000000000003</v>
      </c>
      <c r="P24" s="91">
        <v>5.5</v>
      </c>
      <c r="Q24" s="91">
        <v>0.79800000000000004</v>
      </c>
      <c r="R24" s="92">
        <v>9.0999999999999998E-2</v>
      </c>
      <c r="S24" s="90">
        <v>14.074999999999999</v>
      </c>
      <c r="T24" s="91">
        <v>6.1420000000000003</v>
      </c>
      <c r="U24" s="91">
        <v>5.5309999999999997</v>
      </c>
      <c r="V24" s="91">
        <v>2.423</v>
      </c>
      <c r="W24" s="92">
        <v>0.27700000000000002</v>
      </c>
      <c r="X24" s="90">
        <v>14.803000000000001</v>
      </c>
      <c r="Y24" s="91">
        <v>11.811</v>
      </c>
      <c r="Z24" s="91">
        <v>6.89</v>
      </c>
      <c r="AA24" s="91">
        <v>5.851</v>
      </c>
      <c r="AB24" s="92">
        <v>0.69699999999999995</v>
      </c>
      <c r="AC24" s="93">
        <v>48</v>
      </c>
      <c r="AD24" s="93">
        <v>40</v>
      </c>
      <c r="AE24" s="93">
        <v>46.338582677165356</v>
      </c>
      <c r="AF24" s="97">
        <v>401.06</v>
      </c>
      <c r="AG24" s="93">
        <v>51.487021930289231</v>
      </c>
      <c r="AH24" s="94">
        <v>10</v>
      </c>
      <c r="AI24" s="94">
        <v>6</v>
      </c>
      <c r="AJ24" s="95">
        <v>60</v>
      </c>
    </row>
    <row r="25" spans="1:36" s="312" customFormat="1" ht="51" x14ac:dyDescent="0.25">
      <c r="A25" s="303" t="s">
        <v>274</v>
      </c>
      <c r="B25" s="304" t="s">
        <v>278</v>
      </c>
      <c r="C25" s="304" t="s">
        <v>92</v>
      </c>
      <c r="D25" s="304" t="s">
        <v>275</v>
      </c>
      <c r="E25" s="305" t="s">
        <v>276</v>
      </c>
      <c r="F25" s="305" t="s">
        <v>277</v>
      </c>
      <c r="G25" s="306">
        <v>9.16</v>
      </c>
      <c r="H25" s="306">
        <v>27.48</v>
      </c>
      <c r="I25" s="306">
        <v>54.96</v>
      </c>
      <c r="J25" s="305">
        <v>2</v>
      </c>
      <c r="K25" s="305">
        <v>3</v>
      </c>
      <c r="L25" s="305">
        <v>6</v>
      </c>
      <c r="M25" s="305"/>
      <c r="N25" s="528">
        <v>4.2910000000000004</v>
      </c>
      <c r="O25" s="529">
        <v>6.0629999999999997</v>
      </c>
      <c r="P25" s="529">
        <v>5.5510000000000002</v>
      </c>
      <c r="Q25" s="308">
        <v>0.73</v>
      </c>
      <c r="R25" s="309">
        <v>8.4000000000000005E-2</v>
      </c>
      <c r="S25" s="528">
        <v>13.15</v>
      </c>
      <c r="T25" s="529">
        <v>6.1020000000000003</v>
      </c>
      <c r="U25" s="529">
        <v>5.63</v>
      </c>
      <c r="V25" s="529">
        <v>2.2090000000000001</v>
      </c>
      <c r="W25" s="530">
        <v>0.26100000000000001</v>
      </c>
      <c r="X25" s="528">
        <v>14.311</v>
      </c>
      <c r="Y25" s="529">
        <v>11.752000000000001</v>
      </c>
      <c r="Z25" s="529">
        <v>6.9059999999999997</v>
      </c>
      <c r="AA25" s="529">
        <v>4.9580000000000002</v>
      </c>
      <c r="AB25" s="530">
        <v>0.67200000000000004</v>
      </c>
      <c r="AC25" s="531">
        <v>48.030999999999999</v>
      </c>
      <c r="AD25" s="531">
        <v>40.156999999999996</v>
      </c>
      <c r="AE25" s="531">
        <v>46.433</v>
      </c>
      <c r="AF25" s="532">
        <v>347.48700000000002</v>
      </c>
      <c r="AG25" s="531">
        <v>51.829000000000001</v>
      </c>
      <c r="AH25" s="311">
        <v>10</v>
      </c>
      <c r="AI25" s="311">
        <v>6</v>
      </c>
      <c r="AJ25" s="331">
        <v>60</v>
      </c>
    </row>
    <row r="26" spans="1:36" s="74" customFormat="1" ht="24" customHeight="1" x14ac:dyDescent="0.25">
      <c r="A26" s="86" t="s">
        <v>279</v>
      </c>
      <c r="B26" s="88"/>
      <c r="C26" s="88" t="s">
        <v>92</v>
      </c>
      <c r="D26" s="88" t="s">
        <v>280</v>
      </c>
      <c r="E26" s="87" t="s">
        <v>281</v>
      </c>
      <c r="F26" s="87" t="s">
        <v>282</v>
      </c>
      <c r="G26" s="89">
        <v>4.8</v>
      </c>
      <c r="H26" s="89">
        <v>28.799999999999997</v>
      </c>
      <c r="I26" s="89">
        <v>57.599999999999994</v>
      </c>
      <c r="J26" s="87">
        <v>2</v>
      </c>
      <c r="K26" s="87">
        <v>6</v>
      </c>
      <c r="L26" s="87">
        <v>12</v>
      </c>
      <c r="M26" s="87"/>
      <c r="N26" s="90">
        <v>2.25</v>
      </c>
      <c r="O26" s="91">
        <v>4.625</v>
      </c>
      <c r="P26" s="91">
        <v>5.5</v>
      </c>
      <c r="Q26" s="91">
        <v>0.35499999999999998</v>
      </c>
      <c r="R26" s="92">
        <v>3.3000000000000002E-2</v>
      </c>
      <c r="S26" s="90">
        <v>11</v>
      </c>
      <c r="T26" s="91">
        <v>6.75</v>
      </c>
      <c r="U26" s="91">
        <v>4.625</v>
      </c>
      <c r="V26" s="91">
        <v>2.1379999999999999</v>
      </c>
      <c r="W26" s="92">
        <v>0.19900000000000001</v>
      </c>
      <c r="X26" s="90">
        <v>14.32</v>
      </c>
      <c r="Y26" s="91">
        <v>11.82</v>
      </c>
      <c r="Z26" s="91">
        <v>5.39</v>
      </c>
      <c r="AA26" s="91">
        <v>4.9379999999999997</v>
      </c>
      <c r="AB26" s="92">
        <v>0.52800000000000002</v>
      </c>
      <c r="AC26" s="93">
        <v>48</v>
      </c>
      <c r="AD26" s="93">
        <v>40</v>
      </c>
      <c r="AE26" s="93">
        <v>48.121259842519684</v>
      </c>
      <c r="AF26" s="97">
        <v>445.03999999999996</v>
      </c>
      <c r="AG26" s="93">
        <v>53.467775541194335</v>
      </c>
      <c r="AH26" s="94">
        <v>10</v>
      </c>
      <c r="AI26" s="94">
        <v>8</v>
      </c>
      <c r="AJ26" s="95">
        <v>80</v>
      </c>
    </row>
    <row r="27" spans="1:36" s="74" customFormat="1" ht="24" customHeight="1" x14ac:dyDescent="0.25">
      <c r="A27" s="86" t="s">
        <v>283</v>
      </c>
      <c r="B27" s="88"/>
      <c r="C27" s="88" t="s">
        <v>92</v>
      </c>
      <c r="D27" s="88" t="s">
        <v>284</v>
      </c>
      <c r="E27" s="87" t="s">
        <v>285</v>
      </c>
      <c r="F27" s="87" t="s">
        <v>286</v>
      </c>
      <c r="G27" s="89">
        <v>8.35</v>
      </c>
      <c r="H27" s="89">
        <v>25.049999999999997</v>
      </c>
      <c r="I27" s="89">
        <v>100.19999999999999</v>
      </c>
      <c r="J27" s="87">
        <v>4</v>
      </c>
      <c r="K27" s="87">
        <v>3</v>
      </c>
      <c r="L27" s="87">
        <v>12</v>
      </c>
      <c r="M27" s="87"/>
      <c r="N27" s="90">
        <v>3.5</v>
      </c>
      <c r="O27" s="91">
        <v>6</v>
      </c>
      <c r="P27" s="91">
        <v>5.5</v>
      </c>
      <c r="Q27" s="91">
        <v>0.66100000000000003</v>
      </c>
      <c r="R27" s="92">
        <v>6.7000000000000004E-2</v>
      </c>
      <c r="S27" s="90">
        <v>16.5</v>
      </c>
      <c r="T27" s="91">
        <v>6</v>
      </c>
      <c r="U27" s="91">
        <v>3.504</v>
      </c>
      <c r="V27" s="91">
        <v>1.9950000000000001</v>
      </c>
      <c r="W27" s="92">
        <v>0.20100000000000001</v>
      </c>
      <c r="X27" s="90">
        <v>17.57</v>
      </c>
      <c r="Y27" s="91">
        <v>15.07</v>
      </c>
      <c r="Z27" s="91">
        <v>6.7649999999999997</v>
      </c>
      <c r="AA27" s="91">
        <v>9.5259999999999998</v>
      </c>
      <c r="AB27" s="92">
        <v>1.0369999999999999</v>
      </c>
      <c r="AC27" s="93">
        <v>48.031496062992126</v>
      </c>
      <c r="AD27" s="93">
        <v>40.15748031496063</v>
      </c>
      <c r="AE27" s="93">
        <v>52.362204724409445</v>
      </c>
      <c r="AF27" s="97">
        <v>450.09199999999998</v>
      </c>
      <c r="AG27" s="93">
        <v>58.447293145460321</v>
      </c>
      <c r="AH27" s="94">
        <v>6</v>
      </c>
      <c r="AI27" s="94">
        <v>7</v>
      </c>
      <c r="AJ27" s="95">
        <v>42</v>
      </c>
    </row>
    <row r="28" spans="1:36" s="74" customFormat="1" ht="24" customHeight="1" x14ac:dyDescent="0.25">
      <c r="A28" s="86" t="s">
        <v>287</v>
      </c>
      <c r="B28" s="88"/>
      <c r="C28" s="88" t="s">
        <v>92</v>
      </c>
      <c r="D28" s="88" t="s">
        <v>288</v>
      </c>
      <c r="E28" s="87" t="s">
        <v>289</v>
      </c>
      <c r="F28" s="87" t="s">
        <v>290</v>
      </c>
      <c r="G28" s="89">
        <v>8.35</v>
      </c>
      <c r="H28" s="89">
        <v>25.049999999999997</v>
      </c>
      <c r="I28" s="89">
        <v>100.19999999999999</v>
      </c>
      <c r="J28" s="87">
        <v>4</v>
      </c>
      <c r="K28" s="87">
        <v>3</v>
      </c>
      <c r="L28" s="87">
        <v>12</v>
      </c>
      <c r="M28" s="87"/>
      <c r="N28" s="90">
        <v>3.5</v>
      </c>
      <c r="O28" s="91">
        <v>6</v>
      </c>
      <c r="P28" s="91">
        <v>5.5</v>
      </c>
      <c r="Q28" s="91">
        <v>0.61199999999999999</v>
      </c>
      <c r="R28" s="92">
        <v>6.7000000000000004E-2</v>
      </c>
      <c r="S28" s="90">
        <v>16.5</v>
      </c>
      <c r="T28" s="91">
        <v>6</v>
      </c>
      <c r="U28" s="91">
        <v>3.504</v>
      </c>
      <c r="V28" s="91">
        <v>1.885</v>
      </c>
      <c r="W28" s="92">
        <v>0.20100000000000001</v>
      </c>
      <c r="X28" s="90">
        <v>17.57</v>
      </c>
      <c r="Y28" s="91">
        <v>15.07</v>
      </c>
      <c r="Z28" s="91">
        <v>6.7649999999999997</v>
      </c>
      <c r="AA28" s="91">
        <v>8.3780000000000001</v>
      </c>
      <c r="AB28" s="92">
        <v>1.0369999999999999</v>
      </c>
      <c r="AC28" s="93">
        <v>48</v>
      </c>
      <c r="AD28" s="93">
        <v>40</v>
      </c>
      <c r="AE28" s="93">
        <v>52.354724409448814</v>
      </c>
      <c r="AF28" s="97">
        <v>352</v>
      </c>
      <c r="AG28" s="93">
        <v>58.171593035985445</v>
      </c>
      <c r="AH28" s="94">
        <v>6</v>
      </c>
      <c r="AI28" s="94">
        <v>7</v>
      </c>
      <c r="AJ28" s="95">
        <v>42</v>
      </c>
    </row>
    <row r="29" spans="1:36" s="312" customFormat="1" ht="51" x14ac:dyDescent="0.25">
      <c r="A29" s="303" t="s">
        <v>287</v>
      </c>
      <c r="B29" s="304" t="s">
        <v>291</v>
      </c>
      <c r="C29" s="304"/>
      <c r="D29" s="304" t="s">
        <v>288</v>
      </c>
      <c r="E29" s="305" t="s">
        <v>289</v>
      </c>
      <c r="F29" s="305" t="s">
        <v>290</v>
      </c>
      <c r="G29" s="306">
        <v>8.35</v>
      </c>
      <c r="H29" s="306">
        <v>25.049999999999997</v>
      </c>
      <c r="I29" s="306">
        <v>100.19999999999999</v>
      </c>
      <c r="J29" s="305">
        <v>4</v>
      </c>
      <c r="K29" s="305">
        <v>3</v>
      </c>
      <c r="L29" s="305">
        <v>12</v>
      </c>
      <c r="M29" s="305"/>
      <c r="N29" s="528">
        <v>3.3460000000000001</v>
      </c>
      <c r="O29" s="529">
        <v>6.0629999999999997</v>
      </c>
      <c r="P29" s="529">
        <v>5.5510000000000002</v>
      </c>
      <c r="Q29" s="529">
        <v>0.6</v>
      </c>
      <c r="R29" s="309">
        <v>6.5000000000000002E-2</v>
      </c>
      <c r="S29" s="528">
        <v>16.928999999999998</v>
      </c>
      <c r="T29" s="529">
        <v>6.0629999999999997</v>
      </c>
      <c r="U29" s="529">
        <v>3.3460000000000001</v>
      </c>
      <c r="V29" s="529">
        <v>1.8140000000000001</v>
      </c>
      <c r="W29" s="309">
        <v>0.19900000000000001</v>
      </c>
      <c r="X29" s="528">
        <v>17.873999999999999</v>
      </c>
      <c r="Y29" s="529">
        <v>14.689</v>
      </c>
      <c r="Z29" s="529">
        <v>6.6260000000000003</v>
      </c>
      <c r="AA29" s="529">
        <v>8.0090000000000003</v>
      </c>
      <c r="AB29" s="530">
        <v>1.0069999999999999</v>
      </c>
      <c r="AC29" s="531">
        <v>48.030999999999999</v>
      </c>
      <c r="AD29" s="531">
        <v>40.156999999999996</v>
      </c>
      <c r="AE29" s="531">
        <v>51.381999999999998</v>
      </c>
      <c r="AF29" s="532">
        <v>386.37799999999999</v>
      </c>
      <c r="AG29" s="531">
        <v>57.353000000000002</v>
      </c>
      <c r="AH29" s="311">
        <v>6</v>
      </c>
      <c r="AI29" s="311">
        <v>7</v>
      </c>
      <c r="AJ29" s="331">
        <v>42</v>
      </c>
    </row>
    <row r="30" spans="1:36" s="74" customFormat="1" ht="24" customHeight="1" x14ac:dyDescent="0.25">
      <c r="A30" s="86" t="s">
        <v>292</v>
      </c>
      <c r="B30" s="88"/>
      <c r="C30" s="88" t="s">
        <v>92</v>
      </c>
      <c r="D30" s="88" t="s">
        <v>293</v>
      </c>
      <c r="E30" s="87" t="s">
        <v>294</v>
      </c>
      <c r="F30" s="87" t="s">
        <v>295</v>
      </c>
      <c r="G30" s="89">
        <v>8.35</v>
      </c>
      <c r="H30" s="89">
        <v>25.049999999999997</v>
      </c>
      <c r="I30" s="89">
        <v>100.19999999999999</v>
      </c>
      <c r="J30" s="87">
        <v>4</v>
      </c>
      <c r="K30" s="87">
        <v>3</v>
      </c>
      <c r="L30" s="87">
        <v>12</v>
      </c>
      <c r="M30" s="87"/>
      <c r="N30" s="90">
        <v>3.5</v>
      </c>
      <c r="O30" s="91">
        <v>6</v>
      </c>
      <c r="P30" s="91">
        <v>5.5</v>
      </c>
      <c r="Q30" s="91">
        <v>0.68300000000000005</v>
      </c>
      <c r="R30" s="92">
        <v>6.7000000000000004E-2</v>
      </c>
      <c r="S30" s="90">
        <v>16.5</v>
      </c>
      <c r="T30" s="91">
        <v>6</v>
      </c>
      <c r="U30" s="91">
        <v>3.504</v>
      </c>
      <c r="V30" s="91">
        <v>2.0720000000000001</v>
      </c>
      <c r="W30" s="92">
        <v>0.20100000000000001</v>
      </c>
      <c r="X30" s="90">
        <v>17.57</v>
      </c>
      <c r="Y30" s="91">
        <v>15.07</v>
      </c>
      <c r="Z30" s="91">
        <v>6.7649999999999997</v>
      </c>
      <c r="AA30" s="91">
        <v>9.1489999999999991</v>
      </c>
      <c r="AB30" s="92">
        <v>1.0369999999999999</v>
      </c>
      <c r="AC30" s="93">
        <v>48</v>
      </c>
      <c r="AD30" s="93">
        <v>40</v>
      </c>
      <c r="AE30" s="93">
        <v>52.354724409448814</v>
      </c>
      <c r="AF30" s="97">
        <v>434.25799999999998</v>
      </c>
      <c r="AG30" s="93">
        <v>58.171593035985445</v>
      </c>
      <c r="AH30" s="94">
        <v>6</v>
      </c>
      <c r="AI30" s="94">
        <v>7</v>
      </c>
      <c r="AJ30" s="95">
        <v>42</v>
      </c>
    </row>
    <row r="31" spans="1:36" ht="24" customHeight="1" x14ac:dyDescent="0.25">
      <c r="A31" s="33" t="s">
        <v>296</v>
      </c>
      <c r="B31" s="448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35"/>
      <c r="AG31" s="35"/>
      <c r="AH31" s="35"/>
      <c r="AI31" s="35"/>
      <c r="AJ31" s="34"/>
    </row>
    <row r="32" spans="1:36" s="536" customFormat="1" ht="24" customHeight="1" x14ac:dyDescent="0.25">
      <c r="A32" s="502" t="s">
        <v>297</v>
      </c>
      <c r="B32" s="503" t="s">
        <v>181</v>
      </c>
      <c r="C32" s="504" t="s">
        <v>92</v>
      </c>
      <c r="D32" s="504" t="s">
        <v>298</v>
      </c>
      <c r="E32" s="505" t="s">
        <v>299</v>
      </c>
      <c r="F32" s="505" t="s">
        <v>300</v>
      </c>
      <c r="G32" s="506">
        <v>4.8</v>
      </c>
      <c r="H32" s="506">
        <v>28.799999999999997</v>
      </c>
      <c r="I32" s="506">
        <v>57.599999999999994</v>
      </c>
      <c r="J32" s="505">
        <v>2</v>
      </c>
      <c r="K32" s="505">
        <v>6</v>
      </c>
      <c r="L32" s="505">
        <v>12</v>
      </c>
      <c r="M32" s="505"/>
      <c r="N32" s="507">
        <v>2.25</v>
      </c>
      <c r="O32" s="508">
        <v>4.625</v>
      </c>
      <c r="P32" s="508">
        <v>5.5</v>
      </c>
      <c r="Q32" s="508">
        <v>0.251</v>
      </c>
      <c r="R32" s="509">
        <v>3.3000000000000002E-2</v>
      </c>
      <c r="S32" s="507">
        <v>11</v>
      </c>
      <c r="T32" s="508">
        <v>6.75</v>
      </c>
      <c r="U32" s="508">
        <v>4.6260000000000003</v>
      </c>
      <c r="V32" s="508">
        <v>1.5209999999999999</v>
      </c>
      <c r="W32" s="509">
        <v>0.19900000000000001</v>
      </c>
      <c r="X32" s="507">
        <v>14.331</v>
      </c>
      <c r="Y32" s="508">
        <v>11.82</v>
      </c>
      <c r="Z32" s="508">
        <v>5.3940000000000001</v>
      </c>
      <c r="AA32" s="508">
        <v>3.6379999999999999</v>
      </c>
      <c r="AB32" s="509">
        <v>0.52900000000000003</v>
      </c>
      <c r="AC32" s="510">
        <v>48</v>
      </c>
      <c r="AD32" s="510">
        <v>40</v>
      </c>
      <c r="AE32" s="510">
        <v>48.1496062992126</v>
      </c>
      <c r="AF32" s="535">
        <v>341.03999999999996</v>
      </c>
      <c r="AG32" s="510">
        <v>53.499276053254235</v>
      </c>
      <c r="AH32" s="512">
        <v>10</v>
      </c>
      <c r="AI32" s="512">
        <v>8</v>
      </c>
      <c r="AJ32" s="513">
        <v>80</v>
      </c>
    </row>
    <row r="33" spans="1:36" s="536" customFormat="1" ht="24" customHeight="1" x14ac:dyDescent="0.25">
      <c r="A33" s="502" t="s">
        <v>301</v>
      </c>
      <c r="B33" s="503" t="s">
        <v>181</v>
      </c>
      <c r="C33" s="504" t="s">
        <v>92</v>
      </c>
      <c r="D33" s="504" t="s">
        <v>302</v>
      </c>
      <c r="E33" s="505" t="s">
        <v>303</v>
      </c>
      <c r="F33" s="505" t="s">
        <v>304</v>
      </c>
      <c r="G33" s="506">
        <v>4.8</v>
      </c>
      <c r="H33" s="506">
        <v>28.799999999999997</v>
      </c>
      <c r="I33" s="506">
        <v>57.599999999999994</v>
      </c>
      <c r="J33" s="505">
        <v>2</v>
      </c>
      <c r="K33" s="505">
        <v>6</v>
      </c>
      <c r="L33" s="505">
        <v>12</v>
      </c>
      <c r="M33" s="505"/>
      <c r="N33" s="507">
        <v>2.25</v>
      </c>
      <c r="O33" s="508">
        <v>4.625</v>
      </c>
      <c r="P33" s="508">
        <v>5.5</v>
      </c>
      <c r="Q33" s="508">
        <v>0.3</v>
      </c>
      <c r="R33" s="509">
        <v>3.3000000000000002E-2</v>
      </c>
      <c r="S33" s="507">
        <v>11</v>
      </c>
      <c r="T33" s="508">
        <v>6.75</v>
      </c>
      <c r="U33" s="508">
        <v>4.6260000000000003</v>
      </c>
      <c r="V33" s="508">
        <v>1.821</v>
      </c>
      <c r="W33" s="509">
        <v>0.19900000000000001</v>
      </c>
      <c r="X33" s="507">
        <v>14.331</v>
      </c>
      <c r="Y33" s="508">
        <v>11.82</v>
      </c>
      <c r="Z33" s="508">
        <v>5.3940000000000001</v>
      </c>
      <c r="AA33" s="508">
        <v>4.2329999999999997</v>
      </c>
      <c r="AB33" s="509">
        <v>0.52900000000000003</v>
      </c>
      <c r="AC33" s="510">
        <v>48</v>
      </c>
      <c r="AD33" s="510">
        <v>40</v>
      </c>
      <c r="AE33" s="510">
        <v>48.1496062992126</v>
      </c>
      <c r="AF33" s="535">
        <v>388.64</v>
      </c>
      <c r="AG33" s="510">
        <v>53.499276053254235</v>
      </c>
      <c r="AH33" s="512">
        <v>10</v>
      </c>
      <c r="AI33" s="512">
        <v>8</v>
      </c>
      <c r="AJ33" s="513">
        <v>80</v>
      </c>
    </row>
    <row r="34" spans="1:36" s="74" customFormat="1" ht="24" customHeight="1" x14ac:dyDescent="0.25">
      <c r="A34" s="86" t="s">
        <v>305</v>
      </c>
      <c r="B34" s="88"/>
      <c r="C34" s="88" t="s">
        <v>92</v>
      </c>
      <c r="D34" s="88" t="s">
        <v>306</v>
      </c>
      <c r="E34" s="87" t="s">
        <v>307</v>
      </c>
      <c r="F34" s="87" t="s">
        <v>308</v>
      </c>
      <c r="G34" s="89">
        <v>8.35</v>
      </c>
      <c r="H34" s="89">
        <v>25.049999999999997</v>
      </c>
      <c r="I34" s="89">
        <v>100.19999999999999</v>
      </c>
      <c r="J34" s="87">
        <v>4</v>
      </c>
      <c r="K34" s="87">
        <v>3</v>
      </c>
      <c r="L34" s="87">
        <v>12</v>
      </c>
      <c r="M34" s="87"/>
      <c r="N34" s="90">
        <v>3.5</v>
      </c>
      <c r="O34" s="91">
        <v>6</v>
      </c>
      <c r="P34" s="91">
        <v>5.5</v>
      </c>
      <c r="Q34" s="91">
        <v>0.48099999999999998</v>
      </c>
      <c r="R34" s="92">
        <v>6.7000000000000004E-2</v>
      </c>
      <c r="S34" s="90">
        <v>16.5</v>
      </c>
      <c r="T34" s="91">
        <v>6</v>
      </c>
      <c r="U34" s="91">
        <v>3.504</v>
      </c>
      <c r="V34" s="91">
        <v>1.53</v>
      </c>
      <c r="W34" s="92">
        <v>0.20100000000000001</v>
      </c>
      <c r="X34" s="90">
        <v>17.57</v>
      </c>
      <c r="Y34" s="91">
        <v>15.07</v>
      </c>
      <c r="Z34" s="91">
        <v>6.7649999999999997</v>
      </c>
      <c r="AA34" s="91">
        <v>6.6779999999999999</v>
      </c>
      <c r="AB34" s="92">
        <v>1.0369999999999999</v>
      </c>
      <c r="AC34" s="93">
        <v>48</v>
      </c>
      <c r="AD34" s="93">
        <v>40</v>
      </c>
      <c r="AE34" s="93">
        <v>52.354724409448814</v>
      </c>
      <c r="AF34" s="97">
        <v>330.476</v>
      </c>
      <c r="AG34" s="93">
        <v>58.171593035985445</v>
      </c>
      <c r="AH34" s="94">
        <v>6</v>
      </c>
      <c r="AI34" s="94">
        <v>7</v>
      </c>
      <c r="AJ34" s="95">
        <v>42</v>
      </c>
    </row>
    <row r="35" spans="1:36" s="74" customFormat="1" ht="24" customHeight="1" x14ac:dyDescent="0.25">
      <c r="A35" s="86" t="s">
        <v>309</v>
      </c>
      <c r="B35" s="88"/>
      <c r="C35" s="88" t="s">
        <v>92</v>
      </c>
      <c r="D35" s="88" t="s">
        <v>310</v>
      </c>
      <c r="E35" s="87" t="s">
        <v>311</v>
      </c>
      <c r="F35" s="87" t="s">
        <v>312</v>
      </c>
      <c r="G35" s="89">
        <v>8.35</v>
      </c>
      <c r="H35" s="89">
        <v>25.049999999999997</v>
      </c>
      <c r="I35" s="89">
        <v>100.19999999999999</v>
      </c>
      <c r="J35" s="87">
        <v>4</v>
      </c>
      <c r="K35" s="87">
        <v>3</v>
      </c>
      <c r="L35" s="87">
        <v>12</v>
      </c>
      <c r="M35" s="87"/>
      <c r="N35" s="90">
        <v>3.5</v>
      </c>
      <c r="O35" s="91">
        <v>6</v>
      </c>
      <c r="P35" s="91">
        <v>5.5</v>
      </c>
      <c r="Q35" s="91">
        <v>0.55100000000000005</v>
      </c>
      <c r="R35" s="92">
        <v>6.7000000000000004E-2</v>
      </c>
      <c r="S35" s="90">
        <v>16.5</v>
      </c>
      <c r="T35" s="91">
        <v>6</v>
      </c>
      <c r="U35" s="91">
        <v>3.504</v>
      </c>
      <c r="V35" s="91">
        <v>1.72</v>
      </c>
      <c r="W35" s="92">
        <v>0.20100000000000001</v>
      </c>
      <c r="X35" s="90">
        <v>17.57</v>
      </c>
      <c r="Y35" s="91">
        <v>15.07</v>
      </c>
      <c r="Z35" s="91">
        <v>6.7649999999999997</v>
      </c>
      <c r="AA35" s="91">
        <v>7.7160000000000002</v>
      </c>
      <c r="AB35" s="92">
        <v>1.0369999999999999</v>
      </c>
      <c r="AC35" s="93">
        <v>48</v>
      </c>
      <c r="AD35" s="93">
        <v>40</v>
      </c>
      <c r="AE35" s="93">
        <v>52.354724409448814</v>
      </c>
      <c r="AF35" s="97">
        <v>374.072</v>
      </c>
      <c r="AG35" s="93">
        <v>58.171593035985445</v>
      </c>
      <c r="AH35" s="94">
        <v>6</v>
      </c>
      <c r="AI35" s="94">
        <v>7</v>
      </c>
      <c r="AJ35" s="95">
        <v>42</v>
      </c>
    </row>
    <row r="36" spans="1:36" s="312" customFormat="1" ht="51" x14ac:dyDescent="0.25">
      <c r="A36" s="303" t="s">
        <v>309</v>
      </c>
      <c r="B36" s="304" t="s">
        <v>313</v>
      </c>
      <c r="C36" s="304" t="s">
        <v>92</v>
      </c>
      <c r="D36" s="304" t="s">
        <v>310</v>
      </c>
      <c r="E36" s="305" t="s">
        <v>311</v>
      </c>
      <c r="F36" s="305" t="s">
        <v>312</v>
      </c>
      <c r="G36" s="306">
        <v>8.35</v>
      </c>
      <c r="H36" s="306">
        <v>25.049999999999997</v>
      </c>
      <c r="I36" s="306">
        <v>100.19999999999999</v>
      </c>
      <c r="J36" s="305">
        <v>4</v>
      </c>
      <c r="K36" s="305">
        <v>3</v>
      </c>
      <c r="L36" s="305">
        <v>12</v>
      </c>
      <c r="M36" s="305"/>
      <c r="N36" s="528">
        <v>3.3460000000000001</v>
      </c>
      <c r="O36" s="529">
        <v>6.0629999999999997</v>
      </c>
      <c r="P36" s="529">
        <v>5.5510000000000002</v>
      </c>
      <c r="Q36" s="529">
        <v>0.56000000000000005</v>
      </c>
      <c r="R36" s="309">
        <v>6.5000000000000002E-2</v>
      </c>
      <c r="S36" s="528">
        <v>16.928999999999998</v>
      </c>
      <c r="T36" s="529">
        <v>6.0629999999999997</v>
      </c>
      <c r="U36" s="529">
        <v>3.3460000000000001</v>
      </c>
      <c r="V36" s="529">
        <v>1.6950000000000001</v>
      </c>
      <c r="W36" s="309">
        <v>0.19900000000000001</v>
      </c>
      <c r="X36" s="528">
        <v>17.873999999999999</v>
      </c>
      <c r="Y36" s="529">
        <v>14.689</v>
      </c>
      <c r="Z36" s="529">
        <v>6.6260000000000003</v>
      </c>
      <c r="AA36" s="529">
        <v>7.5330000000000004</v>
      </c>
      <c r="AB36" s="530">
        <v>1.0069999999999999</v>
      </c>
      <c r="AC36" s="531">
        <v>48.030999999999999</v>
      </c>
      <c r="AD36" s="531">
        <v>40.156999999999996</v>
      </c>
      <c r="AE36" s="531">
        <v>51.381999999999998</v>
      </c>
      <c r="AF36" s="532">
        <v>366.38600000000002</v>
      </c>
      <c r="AG36" s="531">
        <v>57.353000000000002</v>
      </c>
      <c r="AH36" s="311">
        <v>6</v>
      </c>
      <c r="AI36" s="311">
        <v>7</v>
      </c>
      <c r="AJ36" s="331">
        <v>42</v>
      </c>
    </row>
    <row r="37" spans="1:36" s="74" customFormat="1" ht="24" customHeight="1" x14ac:dyDescent="0.25">
      <c r="A37" s="86" t="s">
        <v>314</v>
      </c>
      <c r="B37" s="88"/>
      <c r="C37" s="88" t="s">
        <v>92</v>
      </c>
      <c r="D37" s="88" t="s">
        <v>315</v>
      </c>
      <c r="E37" s="87" t="s">
        <v>316</v>
      </c>
      <c r="F37" s="87" t="s">
        <v>317</v>
      </c>
      <c r="G37" s="89">
        <v>8.35</v>
      </c>
      <c r="H37" s="89">
        <v>25.049999999999997</v>
      </c>
      <c r="I37" s="89">
        <v>100.19999999999999</v>
      </c>
      <c r="J37" s="87">
        <v>4</v>
      </c>
      <c r="K37" s="87">
        <v>3</v>
      </c>
      <c r="L37" s="87">
        <v>12</v>
      </c>
      <c r="M37" s="87"/>
      <c r="N37" s="90">
        <v>3.5</v>
      </c>
      <c r="O37" s="91">
        <v>6</v>
      </c>
      <c r="P37" s="91">
        <v>5.5</v>
      </c>
      <c r="Q37" s="91">
        <v>0.53100000000000003</v>
      </c>
      <c r="R37" s="92">
        <v>6.7000000000000004E-2</v>
      </c>
      <c r="S37" s="90">
        <v>16.5</v>
      </c>
      <c r="T37" s="91">
        <v>6</v>
      </c>
      <c r="U37" s="91">
        <v>3.504</v>
      </c>
      <c r="V37" s="91">
        <v>1.653</v>
      </c>
      <c r="W37" s="92">
        <v>0.20100000000000001</v>
      </c>
      <c r="X37" s="90">
        <v>17.57</v>
      </c>
      <c r="Y37" s="91">
        <v>15.07</v>
      </c>
      <c r="Z37" s="91">
        <v>6.7649999999999997</v>
      </c>
      <c r="AA37" s="91">
        <v>7.3810000000000002</v>
      </c>
      <c r="AB37" s="92">
        <v>1.0369999999999999</v>
      </c>
      <c r="AC37" s="93">
        <v>48</v>
      </c>
      <c r="AD37" s="93">
        <v>40</v>
      </c>
      <c r="AE37" s="93">
        <v>52.354724409448814</v>
      </c>
      <c r="AF37" s="97">
        <v>360.00200000000001</v>
      </c>
      <c r="AG37" s="93">
        <v>58.171593035985445</v>
      </c>
      <c r="AH37" s="94">
        <v>6</v>
      </c>
      <c r="AI37" s="94">
        <v>7</v>
      </c>
      <c r="AJ37" s="95">
        <v>42</v>
      </c>
    </row>
    <row r="38" spans="1:36" s="312" customFormat="1" ht="51" x14ac:dyDescent="0.25">
      <c r="A38" s="303" t="s">
        <v>314</v>
      </c>
      <c r="B38" s="304" t="s">
        <v>318</v>
      </c>
      <c r="C38" s="304" t="s">
        <v>92</v>
      </c>
      <c r="D38" s="304" t="s">
        <v>315</v>
      </c>
      <c r="E38" s="305" t="s">
        <v>316</v>
      </c>
      <c r="F38" s="305" t="s">
        <v>317</v>
      </c>
      <c r="G38" s="306">
        <v>8.35</v>
      </c>
      <c r="H38" s="306">
        <v>25.049999999999997</v>
      </c>
      <c r="I38" s="306">
        <v>100.19999999999999</v>
      </c>
      <c r="J38" s="305">
        <v>4</v>
      </c>
      <c r="K38" s="305">
        <v>3</v>
      </c>
      <c r="L38" s="305">
        <v>12</v>
      </c>
      <c r="M38" s="305"/>
      <c r="N38" s="528">
        <v>3.3460000000000001</v>
      </c>
      <c r="O38" s="529">
        <v>6.0629999999999997</v>
      </c>
      <c r="P38" s="529">
        <v>5.5510000000000002</v>
      </c>
      <c r="Q38" s="529">
        <v>0.48099999999999998</v>
      </c>
      <c r="R38" s="309">
        <v>6.5000000000000002E-2</v>
      </c>
      <c r="S38" s="528">
        <v>16.928999999999998</v>
      </c>
      <c r="T38" s="529">
        <v>6.0629999999999997</v>
      </c>
      <c r="U38" s="529">
        <v>3.3460000000000001</v>
      </c>
      <c r="V38" s="529">
        <v>1.4570000000000001</v>
      </c>
      <c r="W38" s="309">
        <v>0.19900000000000001</v>
      </c>
      <c r="X38" s="528">
        <v>17.873999999999999</v>
      </c>
      <c r="Y38" s="529">
        <v>14.689</v>
      </c>
      <c r="Z38" s="529">
        <v>6.6260000000000003</v>
      </c>
      <c r="AA38" s="529">
        <v>6.5810000000000004</v>
      </c>
      <c r="AB38" s="530">
        <v>1.0069999999999999</v>
      </c>
      <c r="AC38" s="531">
        <v>48.030999999999999</v>
      </c>
      <c r="AD38" s="531">
        <v>40.156999999999996</v>
      </c>
      <c r="AE38" s="531">
        <v>51.381999999999998</v>
      </c>
      <c r="AF38" s="532">
        <v>326.40199999999999</v>
      </c>
      <c r="AG38" s="531">
        <v>57.353000000000002</v>
      </c>
      <c r="AH38" s="311">
        <v>6</v>
      </c>
      <c r="AI38" s="311">
        <v>7</v>
      </c>
      <c r="AJ38" s="331"/>
    </row>
    <row r="39" spans="1:36" s="112" customFormat="1" ht="15.75" x14ac:dyDescent="0.25">
      <c r="A39" s="110" t="s">
        <v>319</v>
      </c>
      <c r="B39" s="449"/>
      <c r="C39" s="111"/>
      <c r="D39" s="111"/>
      <c r="E39" s="111"/>
      <c r="F39" s="111"/>
      <c r="G39" s="111"/>
      <c r="H39" s="111"/>
      <c r="I39" s="111"/>
      <c r="J39" s="111"/>
      <c r="K39" s="111"/>
      <c r="L39" s="111"/>
      <c r="M39" s="111"/>
      <c r="N39" s="111"/>
      <c r="O39" s="111"/>
      <c r="P39" s="111"/>
      <c r="Q39" s="111"/>
      <c r="R39" s="111"/>
      <c r="S39" s="111"/>
      <c r="T39" s="111"/>
      <c r="U39" s="111"/>
      <c r="V39" s="111"/>
      <c r="W39" s="111"/>
      <c r="X39" s="111"/>
      <c r="Y39" s="111"/>
      <c r="Z39" s="111"/>
      <c r="AA39" s="111"/>
      <c r="AB39" s="111"/>
      <c r="AC39" s="111"/>
      <c r="AD39" s="111"/>
      <c r="AE39" s="111"/>
      <c r="AF39" s="111"/>
      <c r="AG39" s="111"/>
      <c r="AH39" s="111"/>
      <c r="AI39" s="111"/>
      <c r="AJ39" s="111"/>
    </row>
    <row r="40" spans="1:36" s="74" customFormat="1" ht="24" customHeight="1" x14ac:dyDescent="0.25">
      <c r="A40" s="478" t="s">
        <v>320</v>
      </c>
      <c r="B40" s="100" t="s">
        <v>321</v>
      </c>
      <c r="C40" s="100" t="s">
        <v>322</v>
      </c>
      <c r="D40" s="100" t="s">
        <v>323</v>
      </c>
      <c r="E40" s="99" t="s">
        <v>324</v>
      </c>
      <c r="F40" s="99" t="s">
        <v>325</v>
      </c>
      <c r="G40" s="480">
        <v>6.57</v>
      </c>
      <c r="H40" s="480">
        <v>26.28</v>
      </c>
      <c r="I40" s="480">
        <v>78.84</v>
      </c>
      <c r="J40" s="99">
        <v>4</v>
      </c>
      <c r="K40" s="99">
        <v>3</v>
      </c>
      <c r="L40" s="99">
        <v>12</v>
      </c>
      <c r="M40" s="87"/>
      <c r="N40" s="90">
        <v>2.0870000000000002</v>
      </c>
      <c r="O40" s="91">
        <v>2.992</v>
      </c>
      <c r="P40" s="91">
        <v>4.7640000000000002</v>
      </c>
      <c r="Q40" s="91">
        <v>0.32400000000000001</v>
      </c>
      <c r="R40" s="92">
        <v>1.7000000000000001E-2</v>
      </c>
      <c r="S40" s="90">
        <v>5.157</v>
      </c>
      <c r="T40" s="91">
        <v>3.504</v>
      </c>
      <c r="U40" s="91">
        <v>6.8109999999999999</v>
      </c>
      <c r="V40" s="91">
        <v>1.1020000000000001</v>
      </c>
      <c r="W40" s="92">
        <v>7.0999999999999994E-2</v>
      </c>
      <c r="X40" s="90">
        <v>14.528</v>
      </c>
      <c r="Y40" s="91">
        <v>5.5910000000000002</v>
      </c>
      <c r="Z40" s="91">
        <v>7.2050000000000001</v>
      </c>
      <c r="AA40" s="91">
        <v>4.7619999999999996</v>
      </c>
      <c r="AB40" s="92">
        <v>0.33900000000000002</v>
      </c>
      <c r="AC40" s="93">
        <v>48</v>
      </c>
      <c r="AD40" s="93">
        <v>40</v>
      </c>
      <c r="AE40" s="93">
        <v>41.024000000000001</v>
      </c>
      <c r="AF40" s="97">
        <v>550</v>
      </c>
      <c r="AG40" s="93">
        <v>45.582000000000001</v>
      </c>
      <c r="AH40" s="94">
        <v>21</v>
      </c>
      <c r="AI40" s="94">
        <v>5</v>
      </c>
      <c r="AJ40" s="95">
        <v>105</v>
      </c>
    </row>
    <row r="41" spans="1:36" s="536" customFormat="1" ht="24" customHeight="1" x14ac:dyDescent="0.25">
      <c r="A41" s="502" t="s">
        <v>326</v>
      </c>
      <c r="B41" s="503" t="s">
        <v>181</v>
      </c>
      <c r="C41" s="504" t="s">
        <v>92</v>
      </c>
      <c r="D41" s="504" t="s">
        <v>327</v>
      </c>
      <c r="E41" s="505" t="s">
        <v>328</v>
      </c>
      <c r="F41" s="505" t="s">
        <v>329</v>
      </c>
      <c r="G41" s="506">
        <v>6.57</v>
      </c>
      <c r="H41" s="506">
        <v>26.28</v>
      </c>
      <c r="I41" s="506">
        <v>78.84</v>
      </c>
      <c r="J41" s="505">
        <v>4</v>
      </c>
      <c r="K41" s="505">
        <v>3</v>
      </c>
      <c r="L41" s="505">
        <v>12</v>
      </c>
      <c r="M41" s="505"/>
      <c r="N41" s="507">
        <v>2.2050000000000001</v>
      </c>
      <c r="O41" s="508">
        <v>3.1890000000000001</v>
      </c>
      <c r="P41" s="508">
        <v>3.819</v>
      </c>
      <c r="Q41" s="508">
        <v>0.22900000000000001</v>
      </c>
      <c r="R41" s="508">
        <v>1.6E-2</v>
      </c>
      <c r="S41" s="507">
        <v>2.2050000000000001</v>
      </c>
      <c r="T41" s="508">
        <v>3.819</v>
      </c>
      <c r="U41" s="508">
        <v>9.5670000000000002</v>
      </c>
      <c r="V41" s="508">
        <v>0.69399999999999995</v>
      </c>
      <c r="W41" s="509">
        <v>4.7E-2</v>
      </c>
      <c r="X41" s="507">
        <v>10.472</v>
      </c>
      <c r="Y41" s="508">
        <v>5.3540000000000001</v>
      </c>
      <c r="Z41" s="508">
        <v>8.5039999999999996</v>
      </c>
      <c r="AA41" s="508">
        <v>3.2690000000000001</v>
      </c>
      <c r="AB41" s="509">
        <v>0.27600000000000002</v>
      </c>
      <c r="AC41" s="510">
        <v>48.031496062992126</v>
      </c>
      <c r="AD41" s="510">
        <v>40.15748031496063</v>
      </c>
      <c r="AE41" s="510">
        <v>47.637795275590548</v>
      </c>
      <c r="AF41" s="511">
        <v>507.66</v>
      </c>
      <c r="AG41" s="510">
        <v>53.17385316241127</v>
      </c>
      <c r="AH41" s="512">
        <v>28</v>
      </c>
      <c r="AI41" s="512">
        <v>5</v>
      </c>
      <c r="AJ41" s="513">
        <v>140</v>
      </c>
    </row>
    <row r="42" spans="1:36" s="312" customFormat="1" ht="25.5" x14ac:dyDescent="0.25">
      <c r="A42" s="500" t="s">
        <v>330</v>
      </c>
      <c r="B42" s="304" t="s">
        <v>331</v>
      </c>
      <c r="C42" s="304" t="s">
        <v>322</v>
      </c>
      <c r="D42" s="304" t="s">
        <v>327</v>
      </c>
      <c r="E42" s="304" t="s">
        <v>332</v>
      </c>
      <c r="F42" s="489" t="s">
        <v>333</v>
      </c>
      <c r="G42" s="305">
        <v>6.57</v>
      </c>
      <c r="H42" s="306">
        <v>26.28</v>
      </c>
      <c r="I42" s="306">
        <v>78.84</v>
      </c>
      <c r="J42" s="332">
        <v>4</v>
      </c>
      <c r="K42" s="305">
        <v>3</v>
      </c>
      <c r="L42" s="305">
        <v>12</v>
      </c>
      <c r="M42" s="305"/>
      <c r="N42" s="528">
        <v>2.2440000000000002</v>
      </c>
      <c r="O42" s="308">
        <v>3.1890000000000001</v>
      </c>
      <c r="P42" s="308">
        <v>3.819</v>
      </c>
      <c r="Q42" s="529">
        <v>0.27800000000000002</v>
      </c>
      <c r="R42" s="309">
        <v>1.6E-2</v>
      </c>
      <c r="S42" s="528">
        <v>9.7240000000000002</v>
      </c>
      <c r="T42" s="529">
        <v>3.8580000000000001</v>
      </c>
      <c r="U42" s="529">
        <v>2.3620000000000001</v>
      </c>
      <c r="V42" s="529">
        <v>0.91</v>
      </c>
      <c r="W42" s="309">
        <v>5.0999999999999997E-2</v>
      </c>
      <c r="X42" s="528">
        <v>10.433</v>
      </c>
      <c r="Y42" s="529">
        <v>5.4329999999999998</v>
      </c>
      <c r="Z42" s="308">
        <v>8.5039999999999996</v>
      </c>
      <c r="AA42" s="529">
        <v>3.94</v>
      </c>
      <c r="AB42" s="309">
        <v>0.27900000000000003</v>
      </c>
      <c r="AC42" s="531">
        <v>48</v>
      </c>
      <c r="AD42" s="531">
        <v>40</v>
      </c>
      <c r="AE42" s="531">
        <v>48.386000000000003</v>
      </c>
      <c r="AF42" s="532">
        <v>601.54300000000001</v>
      </c>
      <c r="AG42" s="531">
        <v>53.762</v>
      </c>
      <c r="AH42" s="311">
        <v>28</v>
      </c>
      <c r="AI42" s="311">
        <v>5</v>
      </c>
      <c r="AJ42" s="331">
        <v>140</v>
      </c>
    </row>
    <row r="43" spans="1:36" s="536" customFormat="1" ht="34.5" customHeight="1" x14ac:dyDescent="0.25">
      <c r="A43" s="502" t="s">
        <v>334</v>
      </c>
      <c r="B43" s="503" t="s">
        <v>335</v>
      </c>
      <c r="C43" s="504" t="s">
        <v>92</v>
      </c>
      <c r="D43" s="504" t="s">
        <v>336</v>
      </c>
      <c r="E43" s="505" t="s">
        <v>337</v>
      </c>
      <c r="F43" s="505" t="s">
        <v>338</v>
      </c>
      <c r="G43" s="506">
        <v>6.57</v>
      </c>
      <c r="H43" s="506">
        <v>26.28</v>
      </c>
      <c r="I43" s="506">
        <v>78.84</v>
      </c>
      <c r="J43" s="505">
        <v>4</v>
      </c>
      <c r="K43" s="505">
        <v>3</v>
      </c>
      <c r="L43" s="505">
        <v>12</v>
      </c>
      <c r="M43" s="505"/>
      <c r="N43" s="507">
        <v>2.835</v>
      </c>
      <c r="O43" s="508">
        <v>3.4649999999999999</v>
      </c>
      <c r="P43" s="508">
        <v>4.0940000000000003</v>
      </c>
      <c r="Q43" s="508">
        <v>0.39700000000000002</v>
      </c>
      <c r="R43" s="508">
        <v>2.3E-2</v>
      </c>
      <c r="S43" s="507">
        <v>2.835</v>
      </c>
      <c r="T43" s="508">
        <v>4.0940000000000003</v>
      </c>
      <c r="U43" s="508">
        <v>10.394</v>
      </c>
      <c r="V43" s="508">
        <v>1.2569999999999999</v>
      </c>
      <c r="W43" s="509">
        <v>7.0000000000000007E-2</v>
      </c>
      <c r="X43" s="507">
        <v>11.102</v>
      </c>
      <c r="Y43" s="508">
        <v>6.26</v>
      </c>
      <c r="Z43" s="508">
        <v>9.173</v>
      </c>
      <c r="AA43" s="508">
        <v>5.335</v>
      </c>
      <c r="AB43" s="509">
        <v>0.36899999999999999</v>
      </c>
      <c r="AC43" s="510">
        <v>48.031496062992126</v>
      </c>
      <c r="AD43" s="510">
        <v>40.15748031496063</v>
      </c>
      <c r="AE43" s="510">
        <v>50.866141732283459</v>
      </c>
      <c r="AF43" s="511">
        <v>690.2</v>
      </c>
      <c r="AG43" s="510">
        <v>56.777377547056538</v>
      </c>
      <c r="AH43" s="512">
        <v>24</v>
      </c>
      <c r="AI43" s="512">
        <v>5</v>
      </c>
      <c r="AJ43" s="513">
        <v>120</v>
      </c>
    </row>
    <row r="44" spans="1:36" s="132" customFormat="1" ht="51" x14ac:dyDescent="0.25">
      <c r="A44" s="537" t="s">
        <v>339</v>
      </c>
      <c r="B44" s="538" t="s">
        <v>340</v>
      </c>
      <c r="C44" s="123" t="s">
        <v>322</v>
      </c>
      <c r="D44" s="123" t="s">
        <v>336</v>
      </c>
      <c r="E44" s="539" t="s">
        <v>341</v>
      </c>
      <c r="F44" s="539" t="s">
        <v>342</v>
      </c>
      <c r="G44" s="124">
        <v>6.57</v>
      </c>
      <c r="H44" s="104">
        <v>26.28</v>
      </c>
      <c r="I44" s="104">
        <v>78.84</v>
      </c>
      <c r="J44" s="540">
        <v>4</v>
      </c>
      <c r="K44" s="124">
        <v>3</v>
      </c>
      <c r="L44" s="124">
        <v>12</v>
      </c>
      <c r="M44" s="124"/>
      <c r="N44" s="541">
        <v>2.0870000000000002</v>
      </c>
      <c r="O44" s="542">
        <v>3.4249999999999998</v>
      </c>
      <c r="P44" s="542">
        <v>5.4329999999999998</v>
      </c>
      <c r="Q44" s="542">
        <v>0.47199999999999998</v>
      </c>
      <c r="R44" s="127">
        <v>2.1999999999999999E-2</v>
      </c>
      <c r="S44" s="541">
        <v>6.5350000000000001</v>
      </c>
      <c r="T44" s="542">
        <v>5.7089999999999996</v>
      </c>
      <c r="U44" s="542">
        <v>3.819</v>
      </c>
      <c r="V44" s="542">
        <v>1.5429999999999999</v>
      </c>
      <c r="W44" s="543">
        <v>8.2000000000000003E-2</v>
      </c>
      <c r="X44" s="541">
        <v>13.385999999999999</v>
      </c>
      <c r="Y44" s="542">
        <v>6.024</v>
      </c>
      <c r="Z44" s="542">
        <v>8.1890000000000001</v>
      </c>
      <c r="AA44" s="542">
        <v>6.5919999999999996</v>
      </c>
      <c r="AB44" s="543">
        <v>0.38200000000000001</v>
      </c>
      <c r="AC44" s="544">
        <v>48</v>
      </c>
      <c r="AD44" s="544">
        <v>40</v>
      </c>
      <c r="AE44" s="544">
        <v>46.654000000000003</v>
      </c>
      <c r="AF44" s="545">
        <v>742.13</v>
      </c>
      <c r="AG44" s="544">
        <v>51.837000000000003</v>
      </c>
      <c r="AH44" s="546">
        <v>21</v>
      </c>
      <c r="AI44" s="546">
        <v>5</v>
      </c>
      <c r="AJ44" s="547">
        <v>105</v>
      </c>
    </row>
    <row r="45" spans="1:36" s="74" customFormat="1" ht="24" customHeight="1" x14ac:dyDescent="0.25">
      <c r="A45" s="86" t="s">
        <v>343</v>
      </c>
      <c r="B45" s="88"/>
      <c r="C45" s="88" t="s">
        <v>322</v>
      </c>
      <c r="D45" s="88" t="s">
        <v>344</v>
      </c>
      <c r="E45" s="87" t="s">
        <v>345</v>
      </c>
      <c r="F45" s="87" t="s">
        <v>346</v>
      </c>
      <c r="G45" s="89">
        <v>6.57</v>
      </c>
      <c r="H45" s="89">
        <v>26.28</v>
      </c>
      <c r="I45" s="89">
        <v>78.84</v>
      </c>
      <c r="J45" s="87">
        <v>4</v>
      </c>
      <c r="K45" s="87">
        <v>3</v>
      </c>
      <c r="L45" s="87">
        <v>12</v>
      </c>
      <c r="M45" s="87"/>
      <c r="N45" s="90">
        <v>1.929</v>
      </c>
      <c r="O45" s="91">
        <v>2.4409999999999998</v>
      </c>
      <c r="P45" s="91">
        <v>3.8580000000000001</v>
      </c>
      <c r="Q45" s="91">
        <v>0.21</v>
      </c>
      <c r="R45" s="92">
        <v>1.0999999999999999E-2</v>
      </c>
      <c r="S45" s="90">
        <v>4.2519999999999998</v>
      </c>
      <c r="T45" s="91">
        <v>2.4020000000000001</v>
      </c>
      <c r="U45" s="91">
        <v>8.0310000000000006</v>
      </c>
      <c r="V45" s="91">
        <v>0.71</v>
      </c>
      <c r="W45" s="92">
        <v>0.05</v>
      </c>
      <c r="X45" s="90">
        <v>10.512</v>
      </c>
      <c r="Y45" s="91">
        <v>4.6459999999999999</v>
      </c>
      <c r="Z45" s="91">
        <v>8.4649999999999999</v>
      </c>
      <c r="AA45" s="91">
        <v>3.13</v>
      </c>
      <c r="AB45" s="92">
        <v>0.24</v>
      </c>
      <c r="AC45" s="93">
        <v>48</v>
      </c>
      <c r="AD45" s="93">
        <v>40</v>
      </c>
      <c r="AE45" s="93">
        <v>48.268000000000001</v>
      </c>
      <c r="AF45" s="97">
        <v>613.49199999999996</v>
      </c>
      <c r="AG45" s="93">
        <v>53.631</v>
      </c>
      <c r="AH45" s="94">
        <v>36</v>
      </c>
      <c r="AI45" s="94">
        <v>5</v>
      </c>
      <c r="AJ45" s="95">
        <v>180</v>
      </c>
    </row>
    <row r="46" spans="1:36" s="74" customFormat="1" ht="24" customHeight="1" x14ac:dyDescent="0.25">
      <c r="A46" s="86" t="s">
        <v>347</v>
      </c>
      <c r="B46" s="237"/>
      <c r="C46" s="88" t="s">
        <v>322</v>
      </c>
      <c r="D46" s="88" t="s">
        <v>348</v>
      </c>
      <c r="E46" s="87" t="s">
        <v>349</v>
      </c>
      <c r="F46" s="87" t="s">
        <v>350</v>
      </c>
      <c r="G46" s="89">
        <v>6.57</v>
      </c>
      <c r="H46" s="89">
        <v>26.28</v>
      </c>
      <c r="I46" s="89">
        <v>78.84</v>
      </c>
      <c r="J46" s="87">
        <v>4</v>
      </c>
      <c r="K46" s="87">
        <v>3</v>
      </c>
      <c r="L46" s="87">
        <v>12</v>
      </c>
      <c r="M46" s="87"/>
      <c r="N46" s="90">
        <v>2.0870000000000002</v>
      </c>
      <c r="O46" s="91">
        <v>2.5590000000000002</v>
      </c>
      <c r="P46" s="91">
        <v>4.1340000000000003</v>
      </c>
      <c r="Q46" s="91">
        <v>0.25800000000000001</v>
      </c>
      <c r="R46" s="92">
        <v>1.2999999999999999E-2</v>
      </c>
      <c r="S46" s="90">
        <v>4.4880000000000004</v>
      </c>
      <c r="T46" s="91">
        <v>2.48</v>
      </c>
      <c r="U46" s="91">
        <v>8.3859999999999992</v>
      </c>
      <c r="V46" s="91">
        <v>0.88200000000000001</v>
      </c>
      <c r="W46" s="92">
        <v>5.3999999999999999E-2</v>
      </c>
      <c r="X46" s="90">
        <v>9.5280000000000005</v>
      </c>
      <c r="Y46" s="91">
        <v>5.3940000000000001</v>
      </c>
      <c r="Z46" s="91">
        <v>8.8190000000000008</v>
      </c>
      <c r="AA46" s="91">
        <v>3.7919999999999998</v>
      </c>
      <c r="AB46" s="92">
        <v>0.26200000000000001</v>
      </c>
      <c r="AC46" s="93">
        <v>48</v>
      </c>
      <c r="AD46" s="93">
        <v>40</v>
      </c>
      <c r="AE46" s="93">
        <v>41.180999999999997</v>
      </c>
      <c r="AF46" s="97">
        <v>565.697</v>
      </c>
      <c r="AG46" s="93">
        <v>45.756999999999998</v>
      </c>
      <c r="AH46" s="94">
        <v>34</v>
      </c>
      <c r="AI46" s="94">
        <v>4</v>
      </c>
      <c r="AJ46" s="95">
        <v>136</v>
      </c>
    </row>
    <row r="47" spans="1:36" s="74" customFormat="1" ht="24" customHeight="1" x14ac:dyDescent="0.25">
      <c r="A47" s="33" t="s">
        <v>351</v>
      </c>
      <c r="B47" s="448"/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  <c r="AA47" s="35"/>
      <c r="AB47" s="35"/>
      <c r="AC47" s="35"/>
      <c r="AD47" s="35"/>
      <c r="AE47" s="35"/>
      <c r="AF47" s="35"/>
      <c r="AG47" s="35"/>
      <c r="AH47" s="35"/>
      <c r="AI47" s="35"/>
      <c r="AJ47" s="34"/>
    </row>
    <row r="48" spans="1:36" s="74" customFormat="1" ht="24" customHeight="1" x14ac:dyDescent="0.25">
      <c r="A48" s="86" t="s">
        <v>352</v>
      </c>
      <c r="B48" s="88"/>
      <c r="C48" s="88" t="s">
        <v>92</v>
      </c>
      <c r="D48" s="88" t="s">
        <v>353</v>
      </c>
      <c r="E48" s="87" t="s">
        <v>354</v>
      </c>
      <c r="F48" s="87" t="s">
        <v>355</v>
      </c>
      <c r="G48" s="89">
        <v>8.35</v>
      </c>
      <c r="H48" s="89">
        <v>25.049999999999997</v>
      </c>
      <c r="I48" s="89">
        <v>100.19999999999999</v>
      </c>
      <c r="J48" s="87">
        <v>4</v>
      </c>
      <c r="K48" s="87">
        <v>3</v>
      </c>
      <c r="L48" s="87">
        <v>12</v>
      </c>
      <c r="M48" s="87"/>
      <c r="N48" s="90">
        <v>3.125</v>
      </c>
      <c r="O48" s="91">
        <v>6</v>
      </c>
      <c r="P48" s="91">
        <v>5.5</v>
      </c>
      <c r="Q48" s="91">
        <v>0.49199999999999999</v>
      </c>
      <c r="R48" s="92">
        <v>0.06</v>
      </c>
      <c r="S48" s="90">
        <v>16.5</v>
      </c>
      <c r="T48" s="91">
        <v>6</v>
      </c>
      <c r="U48" s="91">
        <v>3.13</v>
      </c>
      <c r="V48" s="91">
        <v>1.5720000000000001</v>
      </c>
      <c r="W48" s="92">
        <v>0.17899999999999999</v>
      </c>
      <c r="X48" s="90">
        <v>17.57</v>
      </c>
      <c r="Y48" s="91">
        <v>13.57</v>
      </c>
      <c r="Z48" s="91">
        <v>6.64</v>
      </c>
      <c r="AA48" s="91">
        <v>7.0590000000000002</v>
      </c>
      <c r="AB48" s="92">
        <v>0.91600000000000004</v>
      </c>
      <c r="AC48" s="93">
        <v>48.70984251968504</v>
      </c>
      <c r="AD48" s="93">
        <v>40.708661417322837</v>
      </c>
      <c r="AE48" s="93">
        <v>51.481102362204723</v>
      </c>
      <c r="AF48" s="97">
        <v>445.30400000000003</v>
      </c>
      <c r="AG48" s="93">
        <v>59.075219832609392</v>
      </c>
      <c r="AH48" s="94">
        <v>8</v>
      </c>
      <c r="AI48" s="94">
        <v>7</v>
      </c>
      <c r="AJ48" s="95">
        <v>56</v>
      </c>
    </row>
    <row r="49" spans="1:36" s="74" customFormat="1" ht="24" customHeight="1" x14ac:dyDescent="0.25">
      <c r="A49" s="86" t="s">
        <v>356</v>
      </c>
      <c r="B49" s="88"/>
      <c r="C49" s="88" t="s">
        <v>92</v>
      </c>
      <c r="D49" s="88" t="s">
        <v>357</v>
      </c>
      <c r="E49" s="87" t="s">
        <v>358</v>
      </c>
      <c r="F49" s="87" t="s">
        <v>359</v>
      </c>
      <c r="G49" s="89">
        <v>8.35</v>
      </c>
      <c r="H49" s="89">
        <v>25.049999999999997</v>
      </c>
      <c r="I49" s="89">
        <v>100.19999999999999</v>
      </c>
      <c r="J49" s="87">
        <v>4</v>
      </c>
      <c r="K49" s="87">
        <v>3</v>
      </c>
      <c r="L49" s="87">
        <v>12</v>
      </c>
      <c r="M49" s="87"/>
      <c r="N49" s="90">
        <v>3.125</v>
      </c>
      <c r="O49" s="91">
        <v>6</v>
      </c>
      <c r="P49" s="91">
        <v>5.5</v>
      </c>
      <c r="Q49" s="91">
        <v>0.50700000000000001</v>
      </c>
      <c r="R49" s="92">
        <v>0.06</v>
      </c>
      <c r="S49" s="90">
        <v>16.5</v>
      </c>
      <c r="T49" s="91">
        <v>6</v>
      </c>
      <c r="U49" s="91">
        <v>3.13</v>
      </c>
      <c r="V49" s="91">
        <v>1.6180000000000001</v>
      </c>
      <c r="W49" s="92">
        <v>0.17899999999999999</v>
      </c>
      <c r="X49" s="90">
        <v>17.57</v>
      </c>
      <c r="Y49" s="91">
        <v>13.57</v>
      </c>
      <c r="Z49" s="91">
        <v>6.64</v>
      </c>
      <c r="AA49" s="91">
        <v>7.2439999999999998</v>
      </c>
      <c r="AB49" s="92">
        <v>0.91600000000000004</v>
      </c>
      <c r="AC49" s="93">
        <v>48.70984251968504</v>
      </c>
      <c r="AD49" s="93">
        <v>40.708661417322837</v>
      </c>
      <c r="AE49" s="93">
        <v>51.481102362204723</v>
      </c>
      <c r="AF49" s="97">
        <v>455.66399999999999</v>
      </c>
      <c r="AG49" s="93">
        <v>59.075219832609392</v>
      </c>
      <c r="AH49" s="94">
        <v>8</v>
      </c>
      <c r="AI49" s="94">
        <v>7</v>
      </c>
      <c r="AJ49" s="95">
        <v>56</v>
      </c>
    </row>
    <row r="50" spans="1:36" s="74" customFormat="1" ht="24" customHeight="1" x14ac:dyDescent="0.25">
      <c r="A50" s="86" t="s">
        <v>360</v>
      </c>
      <c r="B50" s="88"/>
      <c r="C50" s="88" t="s">
        <v>92</v>
      </c>
      <c r="D50" s="88" t="s">
        <v>361</v>
      </c>
      <c r="E50" s="87" t="s">
        <v>362</v>
      </c>
      <c r="F50" s="87" t="s">
        <v>363</v>
      </c>
      <c r="G50" s="89">
        <v>8.35</v>
      </c>
      <c r="H50" s="89">
        <v>25.049999999999997</v>
      </c>
      <c r="I50" s="89">
        <v>100.19999999999999</v>
      </c>
      <c r="J50" s="87">
        <v>4</v>
      </c>
      <c r="K50" s="87">
        <v>3</v>
      </c>
      <c r="L50" s="87">
        <v>12</v>
      </c>
      <c r="M50" s="87"/>
      <c r="N50" s="90">
        <v>3.125</v>
      </c>
      <c r="O50" s="91">
        <v>6</v>
      </c>
      <c r="P50" s="91">
        <v>5.5</v>
      </c>
      <c r="Q50" s="91">
        <v>0.57499999999999996</v>
      </c>
      <c r="R50" s="92">
        <v>0.06</v>
      </c>
      <c r="S50" s="90">
        <v>16.5</v>
      </c>
      <c r="T50" s="91">
        <v>6</v>
      </c>
      <c r="U50" s="91">
        <v>3.13</v>
      </c>
      <c r="V50" s="91">
        <v>1.8140000000000001</v>
      </c>
      <c r="W50" s="92">
        <v>0.17899999999999999</v>
      </c>
      <c r="X50" s="90">
        <v>17.57</v>
      </c>
      <c r="Y50" s="91">
        <v>13.57</v>
      </c>
      <c r="Z50" s="91">
        <v>6.64</v>
      </c>
      <c r="AA50" s="91">
        <v>8.0289999999999999</v>
      </c>
      <c r="AB50" s="92">
        <v>0.91600000000000004</v>
      </c>
      <c r="AC50" s="93">
        <v>48.70984251968504</v>
      </c>
      <c r="AD50" s="93">
        <v>40.708661417322837</v>
      </c>
      <c r="AE50" s="93">
        <v>51.481102362204723</v>
      </c>
      <c r="AF50" s="97">
        <v>499.62400000000002</v>
      </c>
      <c r="AG50" s="93">
        <v>59.075219832609392</v>
      </c>
      <c r="AH50" s="94">
        <v>8</v>
      </c>
      <c r="AI50" s="94">
        <v>7</v>
      </c>
      <c r="AJ50" s="95">
        <v>56</v>
      </c>
    </row>
    <row r="51" spans="1:36" s="74" customFormat="1" ht="24" customHeight="1" x14ac:dyDescent="0.25">
      <c r="A51" s="86" t="s">
        <v>364</v>
      </c>
      <c r="B51" s="88"/>
      <c r="C51" s="88" t="s">
        <v>92</v>
      </c>
      <c r="D51" s="88" t="s">
        <v>365</v>
      </c>
      <c r="E51" s="87" t="s">
        <v>366</v>
      </c>
      <c r="F51" s="87" t="s">
        <v>367</v>
      </c>
      <c r="G51" s="89">
        <v>8.35</v>
      </c>
      <c r="H51" s="89">
        <v>25.049999999999997</v>
      </c>
      <c r="I51" s="89">
        <v>100.19999999999999</v>
      </c>
      <c r="J51" s="87">
        <v>4</v>
      </c>
      <c r="K51" s="87">
        <v>3</v>
      </c>
      <c r="L51" s="87">
        <v>12</v>
      </c>
      <c r="M51" s="87"/>
      <c r="N51" s="90">
        <v>3.125</v>
      </c>
      <c r="O51" s="91">
        <v>6</v>
      </c>
      <c r="P51" s="91">
        <v>5.5</v>
      </c>
      <c r="Q51" s="91">
        <v>0.58599999999999997</v>
      </c>
      <c r="R51" s="92">
        <v>0.06</v>
      </c>
      <c r="S51" s="90">
        <v>16.5</v>
      </c>
      <c r="T51" s="91">
        <v>6</v>
      </c>
      <c r="U51" s="91">
        <v>3.13</v>
      </c>
      <c r="V51" s="91">
        <v>1.8520000000000001</v>
      </c>
      <c r="W51" s="92">
        <v>0.17899999999999999</v>
      </c>
      <c r="X51" s="90">
        <v>17.57</v>
      </c>
      <c r="Y51" s="91">
        <v>13.57</v>
      </c>
      <c r="Z51" s="91">
        <v>6.64</v>
      </c>
      <c r="AA51" s="91">
        <v>8.1790000000000003</v>
      </c>
      <c r="AB51" s="92">
        <v>0.91600000000000004</v>
      </c>
      <c r="AC51" s="93">
        <v>48.70984251968504</v>
      </c>
      <c r="AD51" s="93">
        <v>40.708661417322837</v>
      </c>
      <c r="AE51" s="93">
        <v>51.481102362204723</v>
      </c>
      <c r="AF51" s="97">
        <v>508.024</v>
      </c>
      <c r="AG51" s="93">
        <v>59.075219832609392</v>
      </c>
      <c r="AH51" s="94">
        <v>8</v>
      </c>
      <c r="AI51" s="94">
        <v>7</v>
      </c>
      <c r="AJ51" s="95">
        <v>56</v>
      </c>
    </row>
    <row r="52" spans="1:36" s="74" customFormat="1" ht="24" customHeight="1" x14ac:dyDescent="0.25">
      <c r="A52" s="86" t="s">
        <v>368</v>
      </c>
      <c r="B52" s="88"/>
      <c r="C52" s="88" t="s">
        <v>92</v>
      </c>
      <c r="D52" s="88" t="s">
        <v>369</v>
      </c>
      <c r="E52" s="87" t="s">
        <v>370</v>
      </c>
      <c r="F52" s="87" t="s">
        <v>371</v>
      </c>
      <c r="G52" s="89">
        <v>8.35</v>
      </c>
      <c r="H52" s="89">
        <v>25.049999999999997</v>
      </c>
      <c r="I52" s="89">
        <v>100.19999999999999</v>
      </c>
      <c r="J52" s="87">
        <v>4</v>
      </c>
      <c r="K52" s="87">
        <v>3</v>
      </c>
      <c r="L52" s="87">
        <v>12</v>
      </c>
      <c r="M52" s="87"/>
      <c r="N52" s="90">
        <v>3.5</v>
      </c>
      <c r="O52" s="91">
        <v>6</v>
      </c>
      <c r="P52" s="91">
        <v>5.5</v>
      </c>
      <c r="Q52" s="91">
        <v>0.66100000000000003</v>
      </c>
      <c r="R52" s="92">
        <v>6.7000000000000004E-2</v>
      </c>
      <c r="S52" s="90">
        <v>16.5</v>
      </c>
      <c r="T52" s="91">
        <v>6</v>
      </c>
      <c r="U52" s="91">
        <v>3.504</v>
      </c>
      <c r="V52" s="91">
        <v>2.0720000000000001</v>
      </c>
      <c r="W52" s="92">
        <v>0.20100000000000001</v>
      </c>
      <c r="X52" s="90">
        <v>17.57</v>
      </c>
      <c r="Y52" s="91">
        <v>15.07</v>
      </c>
      <c r="Z52" s="91">
        <v>6.7649999999999997</v>
      </c>
      <c r="AA52" s="91">
        <v>9.1489999999999991</v>
      </c>
      <c r="AB52" s="92">
        <v>1.0369999999999999</v>
      </c>
      <c r="AC52" s="93">
        <v>48</v>
      </c>
      <c r="AD52" s="93">
        <v>40</v>
      </c>
      <c r="AE52" s="93">
        <v>52.354724409448814</v>
      </c>
      <c r="AF52" s="97">
        <v>434.25799999999998</v>
      </c>
      <c r="AG52" s="93">
        <v>58.171593035985445</v>
      </c>
      <c r="AH52" s="94">
        <v>6</v>
      </c>
      <c r="AI52" s="94">
        <v>7</v>
      </c>
      <c r="AJ52" s="95">
        <v>42</v>
      </c>
    </row>
    <row r="53" spans="1:36" ht="24" customHeight="1" x14ac:dyDescent="0.25">
      <c r="A53" s="33" t="s">
        <v>372</v>
      </c>
      <c r="B53" s="448"/>
      <c r="C53" s="35"/>
      <c r="D53" s="35"/>
      <c r="E53" s="35"/>
      <c r="F53" s="35"/>
      <c r="G53" s="35"/>
      <c r="H53" s="35"/>
      <c r="I53" s="35"/>
      <c r="J53" s="35"/>
      <c r="K53" s="35"/>
      <c r="L53" s="35"/>
      <c r="M53" s="35"/>
      <c r="N53" s="35"/>
      <c r="O53" s="35"/>
      <c r="P53" s="35"/>
      <c r="Q53" s="35"/>
      <c r="R53" s="35"/>
      <c r="S53" s="35"/>
      <c r="T53" s="35"/>
      <c r="U53" s="35"/>
      <c r="V53" s="35"/>
      <c r="W53" s="35"/>
      <c r="X53" s="35"/>
      <c r="Y53" s="35"/>
      <c r="Z53" s="35"/>
      <c r="AA53" s="35"/>
      <c r="AB53" s="35"/>
      <c r="AC53" s="35"/>
      <c r="AD53" s="35"/>
      <c r="AE53" s="35"/>
      <c r="AF53" s="35"/>
      <c r="AG53" s="35"/>
      <c r="AH53" s="35"/>
      <c r="AI53" s="35"/>
      <c r="AJ53" s="34"/>
    </row>
    <row r="54" spans="1:36" s="85" customFormat="1" ht="24" customHeight="1" x14ac:dyDescent="0.25">
      <c r="A54" s="75" t="s">
        <v>373</v>
      </c>
      <c r="B54" s="327" t="s">
        <v>181</v>
      </c>
      <c r="C54" s="76" t="s">
        <v>92</v>
      </c>
      <c r="D54" s="76" t="s">
        <v>374</v>
      </c>
      <c r="E54" s="77" t="s">
        <v>375</v>
      </c>
      <c r="F54" s="77" t="s">
        <v>376</v>
      </c>
      <c r="G54" s="78">
        <v>4.5</v>
      </c>
      <c r="H54" s="78">
        <v>27</v>
      </c>
      <c r="I54" s="78">
        <v>54</v>
      </c>
      <c r="J54" s="77">
        <v>2</v>
      </c>
      <c r="K54" s="77">
        <v>6</v>
      </c>
      <c r="L54" s="77">
        <v>12</v>
      </c>
      <c r="M54" s="77" t="s">
        <v>377</v>
      </c>
      <c r="N54" s="79">
        <v>2.25</v>
      </c>
      <c r="O54" s="80">
        <v>4.63</v>
      </c>
      <c r="P54" s="80">
        <v>5.5</v>
      </c>
      <c r="Q54" s="80">
        <v>0.22</v>
      </c>
      <c r="R54" s="81">
        <v>0.03</v>
      </c>
      <c r="S54" s="79">
        <v>11</v>
      </c>
      <c r="T54" s="80">
        <v>6.75</v>
      </c>
      <c r="U54" s="80">
        <v>4.63</v>
      </c>
      <c r="V54" s="80">
        <v>1.36</v>
      </c>
      <c r="W54" s="81">
        <v>0.2</v>
      </c>
      <c r="X54" s="79">
        <v>14.33</v>
      </c>
      <c r="Y54" s="80">
        <v>11.81</v>
      </c>
      <c r="Z54" s="80">
        <v>5.39</v>
      </c>
      <c r="AA54" s="80">
        <v>3.3</v>
      </c>
      <c r="AB54" s="81">
        <v>0.53</v>
      </c>
      <c r="AC54" s="82">
        <v>48</v>
      </c>
      <c r="AD54" s="82">
        <v>40</v>
      </c>
      <c r="AE54" s="82">
        <v>48.1496</v>
      </c>
      <c r="AF54" s="98">
        <v>314</v>
      </c>
      <c r="AG54" s="82">
        <v>53.499000000000002</v>
      </c>
      <c r="AH54" s="83">
        <v>10</v>
      </c>
      <c r="AI54" s="83">
        <v>8</v>
      </c>
      <c r="AJ54" s="84">
        <v>80</v>
      </c>
    </row>
    <row r="55" spans="1:36" s="85" customFormat="1" ht="24" customHeight="1" x14ac:dyDescent="0.25">
      <c r="A55" s="75" t="s">
        <v>378</v>
      </c>
      <c r="B55" s="327" t="s">
        <v>181</v>
      </c>
      <c r="C55" s="76" t="s">
        <v>92</v>
      </c>
      <c r="D55" s="76" t="s">
        <v>379</v>
      </c>
      <c r="E55" s="77" t="s">
        <v>380</v>
      </c>
      <c r="F55" s="77" t="s">
        <v>381</v>
      </c>
      <c r="G55" s="78">
        <v>4.5</v>
      </c>
      <c r="H55" s="78">
        <v>27</v>
      </c>
      <c r="I55" s="78">
        <v>54</v>
      </c>
      <c r="J55" s="77">
        <v>2</v>
      </c>
      <c r="K55" s="77">
        <v>6</v>
      </c>
      <c r="L55" s="77">
        <v>12</v>
      </c>
      <c r="M55" s="77" t="s">
        <v>377</v>
      </c>
      <c r="N55" s="79">
        <v>2.25</v>
      </c>
      <c r="O55" s="80">
        <v>4.63</v>
      </c>
      <c r="P55" s="80">
        <v>5.5</v>
      </c>
      <c r="Q55" s="80">
        <v>0.24</v>
      </c>
      <c r="R55" s="81">
        <v>0.03</v>
      </c>
      <c r="S55" s="79">
        <v>11</v>
      </c>
      <c r="T55" s="80">
        <v>6.75</v>
      </c>
      <c r="U55" s="80">
        <v>4.63</v>
      </c>
      <c r="V55" s="80">
        <v>1.47</v>
      </c>
      <c r="W55" s="81">
        <v>0.2</v>
      </c>
      <c r="X55" s="79">
        <v>14.33</v>
      </c>
      <c r="Y55" s="80">
        <v>11.81</v>
      </c>
      <c r="Z55" s="80">
        <v>5.39</v>
      </c>
      <c r="AA55" s="80">
        <v>3.51</v>
      </c>
      <c r="AB55" s="81">
        <v>0.53</v>
      </c>
      <c r="AC55" s="82">
        <v>48</v>
      </c>
      <c r="AD55" s="82">
        <v>40</v>
      </c>
      <c r="AE55" s="82">
        <v>48.1496</v>
      </c>
      <c r="AF55" s="98">
        <v>331</v>
      </c>
      <c r="AG55" s="82">
        <v>53.499000000000002</v>
      </c>
      <c r="AH55" s="83">
        <v>10</v>
      </c>
      <c r="AI55" s="83">
        <v>8</v>
      </c>
      <c r="AJ55" s="84">
        <v>80</v>
      </c>
    </row>
    <row r="56" spans="1:36" s="85" customFormat="1" ht="24" customHeight="1" x14ac:dyDescent="0.25">
      <c r="A56" s="75" t="s">
        <v>382</v>
      </c>
      <c r="B56" s="327" t="s">
        <v>181</v>
      </c>
      <c r="C56" s="76" t="s">
        <v>92</v>
      </c>
      <c r="D56" s="76" t="s">
        <v>383</v>
      </c>
      <c r="E56" s="77" t="s">
        <v>384</v>
      </c>
      <c r="F56" s="77" t="s">
        <v>385</v>
      </c>
      <c r="G56" s="78">
        <v>7.27</v>
      </c>
      <c r="H56" s="78">
        <v>21.81</v>
      </c>
      <c r="I56" s="78">
        <v>87.24</v>
      </c>
      <c r="J56" s="77">
        <v>4</v>
      </c>
      <c r="K56" s="77">
        <v>3</v>
      </c>
      <c r="L56" s="77">
        <v>12</v>
      </c>
      <c r="M56" s="77"/>
      <c r="N56" s="79">
        <v>3.13</v>
      </c>
      <c r="O56" s="80">
        <v>6</v>
      </c>
      <c r="P56" s="80">
        <v>5.5</v>
      </c>
      <c r="Q56" s="80">
        <v>0.39</v>
      </c>
      <c r="R56" s="81">
        <v>0.06</v>
      </c>
      <c r="S56" s="79">
        <v>16.5</v>
      </c>
      <c r="T56" s="80">
        <v>6</v>
      </c>
      <c r="U56" s="80">
        <v>3.13</v>
      </c>
      <c r="V56" s="80">
        <v>1.18</v>
      </c>
      <c r="W56" s="81">
        <v>0.18</v>
      </c>
      <c r="X56" s="79">
        <v>17.57</v>
      </c>
      <c r="Y56" s="80">
        <v>13.57</v>
      </c>
      <c r="Z56" s="80">
        <v>6.64</v>
      </c>
      <c r="AA56" s="80">
        <v>5.53</v>
      </c>
      <c r="AB56" s="81">
        <v>0.92</v>
      </c>
      <c r="AC56" s="82">
        <v>48.70984251968504</v>
      </c>
      <c r="AD56" s="82">
        <v>40.708661417322837</v>
      </c>
      <c r="AE56" s="82">
        <v>51.481102362204723</v>
      </c>
      <c r="AF56" s="98">
        <v>360</v>
      </c>
      <c r="AG56" s="82">
        <v>59.075219832609392</v>
      </c>
      <c r="AH56" s="83">
        <v>8</v>
      </c>
      <c r="AI56" s="83">
        <v>7</v>
      </c>
      <c r="AJ56" s="84">
        <v>56</v>
      </c>
    </row>
    <row r="57" spans="1:36" s="85" customFormat="1" ht="24" customHeight="1" x14ac:dyDescent="0.25">
      <c r="A57" s="75" t="s">
        <v>386</v>
      </c>
      <c r="B57" s="327" t="s">
        <v>181</v>
      </c>
      <c r="C57" s="76" t="s">
        <v>92</v>
      </c>
      <c r="D57" s="76" t="s">
        <v>387</v>
      </c>
      <c r="E57" s="77" t="s">
        <v>388</v>
      </c>
      <c r="F57" s="77" t="s">
        <v>389</v>
      </c>
      <c r="G57" s="78">
        <v>7.27</v>
      </c>
      <c r="H57" s="78">
        <v>21.81</v>
      </c>
      <c r="I57" s="78">
        <v>87.24</v>
      </c>
      <c r="J57" s="77">
        <v>4</v>
      </c>
      <c r="K57" s="77">
        <v>3</v>
      </c>
      <c r="L57" s="77">
        <v>12</v>
      </c>
      <c r="M57" s="77"/>
      <c r="N57" s="79">
        <v>3.13</v>
      </c>
      <c r="O57" s="80">
        <v>6</v>
      </c>
      <c r="P57" s="80">
        <v>5.5</v>
      </c>
      <c r="Q57" s="80">
        <v>0.42</v>
      </c>
      <c r="R57" s="81">
        <v>0.06</v>
      </c>
      <c r="S57" s="79">
        <v>16.5</v>
      </c>
      <c r="T57" s="80">
        <v>6</v>
      </c>
      <c r="U57" s="80">
        <v>3.13</v>
      </c>
      <c r="V57" s="80">
        <v>1.28</v>
      </c>
      <c r="W57" s="81">
        <v>0.18</v>
      </c>
      <c r="X57" s="79">
        <v>17.57</v>
      </c>
      <c r="Y57" s="80">
        <v>13.57</v>
      </c>
      <c r="Z57" s="80">
        <v>6.64</v>
      </c>
      <c r="AA57" s="80">
        <v>5.92</v>
      </c>
      <c r="AB57" s="81">
        <v>0.92</v>
      </c>
      <c r="AC57" s="82">
        <v>48.70984251968504</v>
      </c>
      <c r="AD57" s="82">
        <v>40.708661417322837</v>
      </c>
      <c r="AE57" s="82">
        <v>51.481102362204723</v>
      </c>
      <c r="AF57" s="98">
        <v>382</v>
      </c>
      <c r="AG57" s="82">
        <v>59.075219832609392</v>
      </c>
      <c r="AH57" s="83">
        <v>8</v>
      </c>
      <c r="AI57" s="83">
        <v>7</v>
      </c>
      <c r="AJ57" s="84">
        <v>56</v>
      </c>
    </row>
    <row r="58" spans="1:36" s="85" customFormat="1" ht="24" customHeight="1" x14ac:dyDescent="0.25">
      <c r="A58" s="75" t="s">
        <v>390</v>
      </c>
      <c r="B58" s="327" t="s">
        <v>181</v>
      </c>
      <c r="C58" s="76" t="s">
        <v>92</v>
      </c>
      <c r="D58" s="76" t="s">
        <v>391</v>
      </c>
      <c r="E58" s="77" t="s">
        <v>392</v>
      </c>
      <c r="F58" s="77" t="s">
        <v>393</v>
      </c>
      <c r="G58" s="78">
        <v>7.27</v>
      </c>
      <c r="H58" s="78">
        <v>21.81</v>
      </c>
      <c r="I58" s="78">
        <v>87.24</v>
      </c>
      <c r="J58" s="77">
        <v>4</v>
      </c>
      <c r="K58" s="77">
        <v>3</v>
      </c>
      <c r="L58" s="77">
        <v>12</v>
      </c>
      <c r="M58" s="77"/>
      <c r="N58" s="79">
        <v>3.13</v>
      </c>
      <c r="O58" s="80">
        <v>6</v>
      </c>
      <c r="P58" s="80">
        <v>5.5</v>
      </c>
      <c r="Q58" s="80">
        <v>0.42</v>
      </c>
      <c r="R58" s="81">
        <v>0.06</v>
      </c>
      <c r="S58" s="79">
        <v>16.5</v>
      </c>
      <c r="T58" s="80">
        <v>6</v>
      </c>
      <c r="U58" s="80">
        <v>3.13</v>
      </c>
      <c r="V58" s="80">
        <v>1.29</v>
      </c>
      <c r="W58" s="81">
        <v>0.18</v>
      </c>
      <c r="X58" s="79">
        <v>17.57</v>
      </c>
      <c r="Y58" s="80">
        <v>13.57</v>
      </c>
      <c r="Z58" s="80">
        <v>6.64</v>
      </c>
      <c r="AA58" s="80">
        <v>5.91</v>
      </c>
      <c r="AB58" s="81">
        <v>0.92</v>
      </c>
      <c r="AC58" s="82">
        <v>48.70984251968504</v>
      </c>
      <c r="AD58" s="82">
        <v>40.708661417322837</v>
      </c>
      <c r="AE58" s="82">
        <v>51.481102362204723</v>
      </c>
      <c r="AF58" s="98">
        <v>381</v>
      </c>
      <c r="AG58" s="82">
        <v>59.075219832609392</v>
      </c>
      <c r="AH58" s="83">
        <v>8</v>
      </c>
      <c r="AI58" s="83">
        <v>7</v>
      </c>
      <c r="AJ58" s="84">
        <v>56</v>
      </c>
    </row>
    <row r="59" spans="1:36" ht="12.75" x14ac:dyDescent="0.25">
      <c r="N59" s="105"/>
    </row>
    <row r="60" spans="1:36" ht="25.5" x14ac:dyDescent="0.25">
      <c r="B60" s="451" t="s">
        <v>213</v>
      </c>
      <c r="C60" s="27"/>
      <c r="E60" s="27"/>
      <c r="F60" s="27"/>
    </row>
    <row r="61" spans="1:36" ht="12.75" x14ac:dyDescent="0.25">
      <c r="B61" s="452" t="s">
        <v>394</v>
      </c>
      <c r="C61" s="3"/>
    </row>
    <row r="62" spans="1:36" ht="12.75" x14ac:dyDescent="0.25">
      <c r="B62" s="452" t="s">
        <v>216</v>
      </c>
      <c r="C62" s="3"/>
    </row>
    <row r="63" spans="1:36" ht="12.75" x14ac:dyDescent="0.25">
      <c r="B63" s="450" t="s">
        <v>395</v>
      </c>
    </row>
    <row r="64" spans="1:36" ht="12.75" x14ac:dyDescent="0.25">
      <c r="B64" s="450" t="s">
        <v>220</v>
      </c>
    </row>
    <row r="65" spans="2:2" ht="12.75" x14ac:dyDescent="0.25">
      <c r="B65" s="450" t="s">
        <v>222</v>
      </c>
    </row>
    <row r="66" spans="2:2" ht="12.75" x14ac:dyDescent="0.25">
      <c r="B66" s="450" t="s">
        <v>396</v>
      </c>
    </row>
    <row r="67" spans="2:2" ht="12.75" x14ac:dyDescent="0.25">
      <c r="B67" s="450" t="s">
        <v>397</v>
      </c>
    </row>
    <row r="68" spans="2:2" ht="12.75" x14ac:dyDescent="0.25">
      <c r="B68" s="450" t="s">
        <v>398</v>
      </c>
    </row>
    <row r="69" spans="2:2" ht="12.75" x14ac:dyDescent="0.25">
      <c r="B69" s="450" t="s">
        <v>399</v>
      </c>
    </row>
    <row r="70" spans="2:2" ht="25.5" x14ac:dyDescent="0.25">
      <c r="B70" s="450" t="s">
        <v>400</v>
      </c>
    </row>
    <row r="71" spans="2:2" ht="12.75" x14ac:dyDescent="0.25">
      <c r="B71" s="450" t="s">
        <v>401</v>
      </c>
    </row>
    <row r="72" spans="2:2" ht="12.75" x14ac:dyDescent="0.25">
      <c r="B72" s="450" t="s">
        <v>402</v>
      </c>
    </row>
  </sheetData>
  <autoFilter ref="A7:AJ58" xr:uid="{56C7F24E-7D88-4BE1-84CD-32C4F7729A05}"/>
  <hyperlinks>
    <hyperlink ref="N3" r:id="rId1" xr:uid="{D33B29CB-55CD-4CB8-A1AA-DB4E50DE8C3E}"/>
  </hyperlinks>
  <pageMargins left="0.7" right="0.7" top="0.75" bottom="0.75" header="0.3" footer="0.3"/>
  <pageSetup paperSize="17" scale="27" fitToHeight="0" orientation="landscape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5BD75F-E951-4129-AFC4-40C1EB98E608}">
  <sheetPr>
    <pageSetUpPr fitToPage="1"/>
  </sheetPr>
  <dimension ref="A1:AL59"/>
  <sheetViews>
    <sheetView showGridLines="0" zoomScaleNormal="100" workbookViewId="0">
      <pane ySplit="7" topLeftCell="A23" activePane="bottomLeft" state="frozen"/>
      <selection activeCell="B33" sqref="B33"/>
      <selection pane="bottomLeft" activeCell="A28" sqref="A28"/>
    </sheetView>
  </sheetViews>
  <sheetFormatPr defaultColWidth="9.140625" defaultRowHeight="14.25" customHeight="1" x14ac:dyDescent="0.25"/>
  <cols>
    <col min="1" max="1" width="12" style="2" customWidth="1"/>
    <col min="2" max="2" width="24.7109375" style="2" hidden="1" customWidth="1"/>
    <col min="3" max="3" width="13.140625" style="2" customWidth="1"/>
    <col min="4" max="4" width="9.28515625" style="2" bestFit="1" customWidth="1"/>
    <col min="5" max="5" width="50" style="2" customWidth="1"/>
    <col min="6" max="6" width="19.28515625" style="2" customWidth="1"/>
    <col min="7" max="7" width="16.85546875" style="2" bestFit="1" customWidth="1"/>
    <col min="8" max="10" width="7.5703125" style="2" customWidth="1"/>
    <col min="11" max="12" width="6.140625" style="2" customWidth="1"/>
    <col min="13" max="13" width="6.42578125" style="2" customWidth="1"/>
    <col min="14" max="14" width="8.42578125" style="2" customWidth="1"/>
    <col min="15" max="17" width="6.42578125" style="2" customWidth="1"/>
    <col min="18" max="18" width="6.42578125" style="2" bestFit="1" customWidth="1"/>
    <col min="19" max="19" width="5.42578125" style="2" bestFit="1" customWidth="1"/>
    <col min="20" max="22" width="6.42578125" style="2" customWidth="1"/>
    <col min="23" max="23" width="6.42578125" style="2" bestFit="1" customWidth="1"/>
    <col min="24" max="24" width="5.42578125" style="2" bestFit="1" customWidth="1"/>
    <col min="25" max="27" width="6.42578125" style="2" customWidth="1"/>
    <col min="28" max="28" width="6.42578125" style="2" bestFit="1" customWidth="1"/>
    <col min="29" max="29" width="5.42578125" style="2" customWidth="1"/>
    <col min="30" max="32" width="6.42578125" style="2" customWidth="1"/>
    <col min="33" max="33" width="6.140625" style="2" bestFit="1" customWidth="1"/>
    <col min="34" max="34" width="5.42578125" style="2" customWidth="1"/>
    <col min="35" max="35" width="3.140625" style="2" bestFit="1" customWidth="1"/>
    <col min="36" max="36" width="2.85546875" style="2" bestFit="1" customWidth="1"/>
    <col min="37" max="37" width="5.5703125" style="2" bestFit="1" customWidth="1"/>
    <col min="38" max="38" width="3" style="2" customWidth="1"/>
    <col min="39" max="16384" width="9.140625" style="2"/>
  </cols>
  <sheetData>
    <row r="1" spans="1:38" s="1" customFormat="1" ht="12.75" x14ac:dyDescent="0.2">
      <c r="Q1" s="4"/>
      <c r="U1" s="4"/>
      <c r="Z1" s="4"/>
    </row>
    <row r="2" spans="1:38" s="1" customFormat="1" ht="27.75" x14ac:dyDescent="0.25">
      <c r="G2" s="5" t="s">
        <v>59</v>
      </c>
      <c r="L2" s="6"/>
      <c r="U2" s="1" t="s">
        <v>58</v>
      </c>
      <c r="X2" s="4"/>
    </row>
    <row r="3" spans="1:38" s="1" customFormat="1" ht="23.25" x14ac:dyDescent="0.25">
      <c r="G3" s="7" t="s">
        <v>403</v>
      </c>
      <c r="L3" s="6"/>
      <c r="U3" s="493" t="s">
        <v>60</v>
      </c>
    </row>
    <row r="4" spans="1:38" s="1" customFormat="1" ht="20.25" x14ac:dyDescent="0.2">
      <c r="G4" s="8" t="s">
        <v>62</v>
      </c>
    </row>
    <row r="5" spans="1:38" s="1" customFormat="1" ht="15" x14ac:dyDescent="0.25">
      <c r="B5" s="6"/>
      <c r="C5" s="6"/>
      <c r="F5" s="6"/>
      <c r="G5" s="6"/>
    </row>
    <row r="6" spans="1:38" s="32" customFormat="1" ht="11.25" x14ac:dyDescent="0.2">
      <c r="A6" s="9"/>
      <c r="B6" s="9"/>
      <c r="C6" s="9"/>
      <c r="D6" s="9"/>
      <c r="E6" s="9"/>
      <c r="F6" s="10"/>
      <c r="G6" s="10"/>
      <c r="H6" s="11"/>
      <c r="I6" s="12" t="s">
        <v>63</v>
      </c>
      <c r="J6" s="13"/>
      <c r="K6" s="11"/>
      <c r="L6" s="12" t="s">
        <v>64</v>
      </c>
      <c r="M6" s="13"/>
      <c r="N6" s="9"/>
      <c r="O6" s="36"/>
      <c r="P6" s="12"/>
      <c r="Q6" s="12" t="s">
        <v>65</v>
      </c>
      <c r="R6" s="12"/>
      <c r="S6" s="37"/>
      <c r="T6" s="36"/>
      <c r="U6" s="12"/>
      <c r="V6" s="12" t="s">
        <v>66</v>
      </c>
      <c r="W6" s="12"/>
      <c r="X6" s="37"/>
      <c r="Y6" s="36"/>
      <c r="Z6" s="12"/>
      <c r="AA6" s="12" t="s">
        <v>67</v>
      </c>
      <c r="AB6" s="12"/>
      <c r="AC6" s="37"/>
      <c r="AD6" s="12"/>
      <c r="AE6" s="12"/>
      <c r="AF6" s="12"/>
      <c r="AG6" s="12" t="s">
        <v>68</v>
      </c>
      <c r="AH6" s="12"/>
      <c r="AI6" s="12"/>
      <c r="AJ6" s="12"/>
      <c r="AK6" s="37"/>
      <c r="AL6" s="31"/>
    </row>
    <row r="7" spans="1:38" s="32" customFormat="1" ht="56.25" x14ac:dyDescent="0.2">
      <c r="A7" s="15" t="s">
        <v>69</v>
      </c>
      <c r="B7" s="15" t="s">
        <v>70</v>
      </c>
      <c r="C7" s="15" t="s">
        <v>71</v>
      </c>
      <c r="D7" s="15" t="s">
        <v>404</v>
      </c>
      <c r="E7" s="15" t="s">
        <v>405</v>
      </c>
      <c r="F7" s="15" t="s">
        <v>74</v>
      </c>
      <c r="G7" s="15" t="s">
        <v>75</v>
      </c>
      <c r="H7" s="16" t="s">
        <v>76</v>
      </c>
      <c r="I7" s="16" t="s">
        <v>77</v>
      </c>
      <c r="J7" s="16" t="s">
        <v>78</v>
      </c>
      <c r="K7" s="16" t="s">
        <v>77</v>
      </c>
      <c r="L7" s="16" t="s">
        <v>79</v>
      </c>
      <c r="M7" s="16" t="s">
        <v>80</v>
      </c>
      <c r="N7" s="17" t="s">
        <v>81</v>
      </c>
      <c r="O7" s="18" t="s">
        <v>82</v>
      </c>
      <c r="P7" s="19" t="s">
        <v>83</v>
      </c>
      <c r="Q7" s="19" t="s">
        <v>84</v>
      </c>
      <c r="R7" s="19" t="s">
        <v>406</v>
      </c>
      <c r="S7" s="20" t="s">
        <v>407</v>
      </c>
      <c r="T7" s="18" t="s">
        <v>82</v>
      </c>
      <c r="U7" s="19" t="s">
        <v>83</v>
      </c>
      <c r="V7" s="19" t="s">
        <v>84</v>
      </c>
      <c r="W7" s="19" t="s">
        <v>406</v>
      </c>
      <c r="X7" s="20" t="s">
        <v>407</v>
      </c>
      <c r="Y7" s="18" t="s">
        <v>82</v>
      </c>
      <c r="Z7" s="19" t="s">
        <v>83</v>
      </c>
      <c r="AA7" s="19" t="s">
        <v>84</v>
      </c>
      <c r="AB7" s="19" t="s">
        <v>406</v>
      </c>
      <c r="AC7" s="20" t="s">
        <v>407</v>
      </c>
      <c r="AD7" s="18" t="s">
        <v>82</v>
      </c>
      <c r="AE7" s="19" t="s">
        <v>83</v>
      </c>
      <c r="AF7" s="19" t="s">
        <v>84</v>
      </c>
      <c r="AG7" s="19" t="s">
        <v>406</v>
      </c>
      <c r="AH7" s="21" t="s">
        <v>407</v>
      </c>
      <c r="AI7" s="19" t="s">
        <v>87</v>
      </c>
      <c r="AJ7" s="19" t="s">
        <v>88</v>
      </c>
      <c r="AK7" s="20" t="s">
        <v>89</v>
      </c>
      <c r="AL7" s="31"/>
    </row>
    <row r="8" spans="1:38" ht="19.5" customHeight="1" x14ac:dyDescent="0.25">
      <c r="A8" s="38" t="s">
        <v>408</v>
      </c>
      <c r="B8" s="39"/>
      <c r="C8" s="39"/>
      <c r="D8" s="39"/>
      <c r="E8" s="39"/>
      <c r="F8" s="39"/>
      <c r="G8" s="39"/>
      <c r="H8" s="40"/>
      <c r="I8" s="40"/>
      <c r="J8" s="40"/>
      <c r="K8" s="40"/>
      <c r="L8" s="40"/>
      <c r="M8" s="40"/>
      <c r="N8" s="40"/>
      <c r="O8" s="40"/>
      <c r="P8" s="40"/>
      <c r="Q8" s="40"/>
      <c r="R8" s="40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  <c r="AF8" s="40"/>
      <c r="AG8" s="40"/>
      <c r="AH8" s="40"/>
      <c r="AI8" s="40"/>
      <c r="AJ8" s="40"/>
      <c r="AK8" s="41"/>
    </row>
    <row r="9" spans="1:38" ht="19.5" customHeight="1" x14ac:dyDescent="0.25">
      <c r="A9" s="87" t="s">
        <v>409</v>
      </c>
      <c r="B9" s="88"/>
      <c r="C9" s="88" t="s">
        <v>92</v>
      </c>
      <c r="D9" s="88">
        <v>1652808</v>
      </c>
      <c r="E9" s="88" t="s">
        <v>410</v>
      </c>
      <c r="F9" s="87" t="s">
        <v>411</v>
      </c>
      <c r="G9" s="87" t="s">
        <v>412</v>
      </c>
      <c r="H9" s="323">
        <v>2.65</v>
      </c>
      <c r="I9" s="87"/>
      <c r="J9" s="323">
        <v>31.8</v>
      </c>
      <c r="K9" s="87">
        <v>4</v>
      </c>
      <c r="L9" s="87">
        <v>3</v>
      </c>
      <c r="M9" s="87">
        <v>12</v>
      </c>
      <c r="N9" s="87"/>
      <c r="O9" s="324">
        <v>1.35</v>
      </c>
      <c r="P9" s="241">
        <v>1.35</v>
      </c>
      <c r="Q9" s="241">
        <v>4.75</v>
      </c>
      <c r="R9" s="241">
        <v>0.15</v>
      </c>
      <c r="S9" s="242">
        <v>0.01</v>
      </c>
      <c r="T9" s="324">
        <v>1.5</v>
      </c>
      <c r="U9" s="241">
        <v>4.13</v>
      </c>
      <c r="V9" s="241">
        <v>4.88</v>
      </c>
      <c r="W9" s="241">
        <v>0.5</v>
      </c>
      <c r="X9" s="242">
        <v>0.02</v>
      </c>
      <c r="Y9" s="324">
        <v>6.5</v>
      </c>
      <c r="Z9" s="241">
        <v>4.5599999999999996</v>
      </c>
      <c r="AA9" s="241">
        <v>5.5</v>
      </c>
      <c r="AB9" s="241">
        <v>2.11</v>
      </c>
      <c r="AC9" s="242">
        <v>0.09</v>
      </c>
      <c r="AD9" s="325">
        <v>48</v>
      </c>
      <c r="AE9" s="241">
        <v>40</v>
      </c>
      <c r="AF9" s="241">
        <v>49</v>
      </c>
      <c r="AG9" s="241">
        <v>1081</v>
      </c>
      <c r="AH9" s="241">
        <v>54.44</v>
      </c>
      <c r="AI9" s="241">
        <v>61</v>
      </c>
      <c r="AJ9" s="241">
        <v>8</v>
      </c>
      <c r="AK9" s="242">
        <v>488</v>
      </c>
    </row>
    <row r="10" spans="1:38" ht="19.5" customHeight="1" x14ac:dyDescent="0.25">
      <c r="A10" s="38" t="s">
        <v>413</v>
      </c>
      <c r="B10" s="39"/>
      <c r="C10" s="39"/>
      <c r="D10" s="39"/>
      <c r="E10" s="39"/>
      <c r="F10" s="39"/>
      <c r="G10" s="39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  <c r="AF10" s="40"/>
      <c r="AG10" s="40"/>
      <c r="AH10" s="40"/>
      <c r="AI10" s="40"/>
      <c r="AJ10" s="40"/>
      <c r="AK10" s="41"/>
    </row>
    <row r="11" spans="1:38" s="96" customFormat="1" ht="25.5" customHeight="1" x14ac:dyDescent="0.25">
      <c r="A11" s="86" t="s">
        <v>414</v>
      </c>
      <c r="B11" s="88"/>
      <c r="C11" s="88" t="s">
        <v>92</v>
      </c>
      <c r="D11" s="87">
        <v>1008187</v>
      </c>
      <c r="E11" s="88" t="s">
        <v>415</v>
      </c>
      <c r="F11" s="87" t="s">
        <v>416</v>
      </c>
      <c r="G11" s="87" t="s">
        <v>417</v>
      </c>
      <c r="H11" s="89">
        <v>1.31</v>
      </c>
      <c r="I11" s="89" t="s">
        <v>136</v>
      </c>
      <c r="J11" s="89">
        <v>13.1</v>
      </c>
      <c r="K11" s="87" t="s">
        <v>136</v>
      </c>
      <c r="L11" s="87" t="s">
        <v>136</v>
      </c>
      <c r="M11" s="87">
        <v>10</v>
      </c>
      <c r="N11" s="87"/>
      <c r="O11" s="90">
        <v>0.75</v>
      </c>
      <c r="P11" s="91">
        <v>3.25</v>
      </c>
      <c r="Q11" s="91">
        <v>7.5</v>
      </c>
      <c r="R11" s="91">
        <v>0.22900000000000001</v>
      </c>
      <c r="S11" s="92">
        <v>1.0999999999999999E-2</v>
      </c>
      <c r="T11" s="90" t="s">
        <v>136</v>
      </c>
      <c r="U11" s="91" t="s">
        <v>136</v>
      </c>
      <c r="V11" s="91" t="s">
        <v>136</v>
      </c>
      <c r="W11" s="91" t="s">
        <v>136</v>
      </c>
      <c r="X11" s="92" t="s">
        <v>136</v>
      </c>
      <c r="Y11" s="90">
        <v>8.0289999999999999</v>
      </c>
      <c r="Z11" s="91">
        <v>3.5289999999999999</v>
      </c>
      <c r="AA11" s="91">
        <v>6.9329999999999998</v>
      </c>
      <c r="AB11" s="91">
        <v>2.5510000000000002</v>
      </c>
      <c r="AC11" s="92">
        <v>0.114</v>
      </c>
      <c r="AD11" s="93">
        <v>48.174015748031493</v>
      </c>
      <c r="AE11" s="93">
        <v>40.79015748031496</v>
      </c>
      <c r="AF11" s="93">
        <v>40.79015748031496</v>
      </c>
      <c r="AG11" s="97">
        <v>815.30000000000007</v>
      </c>
      <c r="AH11" s="93">
        <v>45.486456898682768</v>
      </c>
      <c r="AI11" s="94">
        <v>30</v>
      </c>
      <c r="AJ11" s="94">
        <v>10</v>
      </c>
      <c r="AK11" s="95">
        <v>300</v>
      </c>
    </row>
    <row r="12" spans="1:38" s="96" customFormat="1" ht="25.5" customHeight="1" x14ac:dyDescent="0.3">
      <c r="A12" s="86" t="s">
        <v>418</v>
      </c>
      <c r="B12" s="158"/>
      <c r="C12" s="88" t="s">
        <v>92</v>
      </c>
      <c r="D12" s="87">
        <v>1008187</v>
      </c>
      <c r="E12" s="88" t="s">
        <v>419</v>
      </c>
      <c r="F12" s="87" t="s">
        <v>416</v>
      </c>
      <c r="G12" s="87" t="s">
        <v>420</v>
      </c>
      <c r="H12" s="89">
        <v>1.31</v>
      </c>
      <c r="I12" s="89" t="s">
        <v>136</v>
      </c>
      <c r="J12" s="89">
        <v>39.299999999999997</v>
      </c>
      <c r="K12" s="87" t="s">
        <v>136</v>
      </c>
      <c r="L12" s="87" t="s">
        <v>136</v>
      </c>
      <c r="M12" s="87">
        <v>30</v>
      </c>
      <c r="N12" s="87"/>
      <c r="O12" s="90">
        <v>0.75</v>
      </c>
      <c r="P12" s="91">
        <v>3.25</v>
      </c>
      <c r="Q12" s="91">
        <v>7.5</v>
      </c>
      <c r="R12" s="91">
        <v>0.22900000000000001</v>
      </c>
      <c r="S12" s="92">
        <v>1.0999999999999999E-2</v>
      </c>
      <c r="T12" s="90" t="s">
        <v>136</v>
      </c>
      <c r="U12" s="91" t="s">
        <v>136</v>
      </c>
      <c r="V12" s="91" t="s">
        <v>136</v>
      </c>
      <c r="W12" s="91" t="s">
        <v>136</v>
      </c>
      <c r="X12" s="92" t="s">
        <v>136</v>
      </c>
      <c r="Y12" s="90">
        <v>11.846</v>
      </c>
      <c r="Z12" s="91">
        <v>7.3460000000000001</v>
      </c>
      <c r="AA12" s="91">
        <v>7.6920000000000002</v>
      </c>
      <c r="AB12" s="91">
        <v>7.5</v>
      </c>
      <c r="AC12" s="92">
        <v>0.38700000000000001</v>
      </c>
      <c r="AD12" s="93">
        <v>48</v>
      </c>
      <c r="AE12" s="93">
        <v>40</v>
      </c>
      <c r="AF12" s="93">
        <v>43.200787401574807</v>
      </c>
      <c r="AG12" s="97">
        <v>800</v>
      </c>
      <c r="AH12" s="93">
        <v>48.000600346081853</v>
      </c>
      <c r="AI12" s="94">
        <v>20</v>
      </c>
      <c r="AJ12" s="94">
        <v>5</v>
      </c>
      <c r="AK12" s="95">
        <v>100</v>
      </c>
    </row>
    <row r="13" spans="1:38" s="96" customFormat="1" ht="25.5" customHeight="1" x14ac:dyDescent="0.25">
      <c r="A13" s="86" t="s">
        <v>421</v>
      </c>
      <c r="B13" s="88"/>
      <c r="C13" s="88" t="s">
        <v>92</v>
      </c>
      <c r="D13" s="87">
        <v>1063933</v>
      </c>
      <c r="E13" s="477" t="s">
        <v>422</v>
      </c>
      <c r="F13" s="87" t="s">
        <v>423</v>
      </c>
      <c r="G13" s="87" t="s">
        <v>424</v>
      </c>
      <c r="H13" s="89">
        <v>1.31</v>
      </c>
      <c r="I13" s="89" t="s">
        <v>136</v>
      </c>
      <c r="J13" s="89">
        <v>13.1</v>
      </c>
      <c r="K13" s="87" t="s">
        <v>136</v>
      </c>
      <c r="L13" s="87" t="s">
        <v>136</v>
      </c>
      <c r="M13" s="87">
        <v>10</v>
      </c>
      <c r="N13" s="87"/>
      <c r="O13" s="90">
        <v>0.75</v>
      </c>
      <c r="P13" s="91">
        <v>3.25</v>
      </c>
      <c r="Q13" s="91">
        <v>7.5</v>
      </c>
      <c r="R13" s="91">
        <v>0.22900000000000001</v>
      </c>
      <c r="S13" s="92">
        <v>1.0999999999999999E-2</v>
      </c>
      <c r="T13" s="90" t="s">
        <v>136</v>
      </c>
      <c r="U13" s="91" t="s">
        <v>136</v>
      </c>
      <c r="V13" s="91" t="s">
        <v>136</v>
      </c>
      <c r="W13" s="91" t="s">
        <v>136</v>
      </c>
      <c r="X13" s="92" t="s">
        <v>136</v>
      </c>
      <c r="Y13" s="90">
        <v>8.0289999999999999</v>
      </c>
      <c r="Z13" s="91">
        <v>3.5289999999999999</v>
      </c>
      <c r="AA13" s="91">
        <v>6.9329999999999998</v>
      </c>
      <c r="AB13" s="91">
        <v>2.5510000000000002</v>
      </c>
      <c r="AC13" s="92">
        <v>0.114</v>
      </c>
      <c r="AD13" s="93">
        <v>48.174015748031493</v>
      </c>
      <c r="AE13" s="93">
        <v>40</v>
      </c>
      <c r="AF13" s="93">
        <v>40.79015748031496</v>
      </c>
      <c r="AG13" s="97">
        <v>815.30000000000007</v>
      </c>
      <c r="AH13" s="93">
        <v>45.486456898682768</v>
      </c>
      <c r="AI13" s="94">
        <v>30</v>
      </c>
      <c r="AJ13" s="94">
        <v>10</v>
      </c>
      <c r="AK13" s="95">
        <v>300</v>
      </c>
    </row>
    <row r="14" spans="1:38" s="96" customFormat="1" ht="25.5" customHeight="1" x14ac:dyDescent="0.25">
      <c r="A14" s="86" t="s">
        <v>425</v>
      </c>
      <c r="B14" s="88"/>
      <c r="C14" s="88" t="s">
        <v>92</v>
      </c>
      <c r="D14" s="87">
        <v>1063933</v>
      </c>
      <c r="E14" s="88" t="s">
        <v>426</v>
      </c>
      <c r="F14" s="87" t="s">
        <v>423</v>
      </c>
      <c r="G14" s="87" t="s">
        <v>427</v>
      </c>
      <c r="H14" s="89">
        <v>1.31</v>
      </c>
      <c r="I14" s="89" t="s">
        <v>136</v>
      </c>
      <c r="J14" s="89">
        <v>39.299999999999997</v>
      </c>
      <c r="K14" s="87" t="s">
        <v>136</v>
      </c>
      <c r="L14" s="87" t="s">
        <v>136</v>
      </c>
      <c r="M14" s="87">
        <v>30</v>
      </c>
      <c r="N14" s="87"/>
      <c r="O14" s="90">
        <v>0.75</v>
      </c>
      <c r="P14" s="91">
        <v>3.25</v>
      </c>
      <c r="Q14" s="91">
        <v>7.5</v>
      </c>
      <c r="R14" s="91">
        <v>0.22900000000000001</v>
      </c>
      <c r="S14" s="92">
        <v>1.0999999999999999E-2</v>
      </c>
      <c r="T14" s="90" t="s">
        <v>136</v>
      </c>
      <c r="U14" s="91" t="s">
        <v>136</v>
      </c>
      <c r="V14" s="91" t="s">
        <v>136</v>
      </c>
      <c r="W14" s="91" t="s">
        <v>136</v>
      </c>
      <c r="X14" s="92" t="s">
        <v>136</v>
      </c>
      <c r="Y14" s="90">
        <v>11.846</v>
      </c>
      <c r="Z14" s="91">
        <v>7.3460000000000001</v>
      </c>
      <c r="AA14" s="91">
        <v>7.6920000000000002</v>
      </c>
      <c r="AB14" s="91">
        <v>7.5</v>
      </c>
      <c r="AC14" s="92">
        <v>0.38700000000000001</v>
      </c>
      <c r="AD14" s="93">
        <v>48</v>
      </c>
      <c r="AE14" s="93">
        <v>40</v>
      </c>
      <c r="AF14" s="93">
        <v>43.200787401574807</v>
      </c>
      <c r="AG14" s="97">
        <v>800</v>
      </c>
      <c r="AH14" s="93">
        <v>48.000600346081853</v>
      </c>
      <c r="AI14" s="94">
        <v>20</v>
      </c>
      <c r="AJ14" s="94">
        <v>5</v>
      </c>
      <c r="AK14" s="95">
        <v>100</v>
      </c>
    </row>
    <row r="15" spans="1:38" s="96" customFormat="1" ht="25.5" customHeight="1" x14ac:dyDescent="0.25">
      <c r="A15" s="86" t="s">
        <v>428</v>
      </c>
      <c r="B15" s="88"/>
      <c r="C15" s="88" t="s">
        <v>92</v>
      </c>
      <c r="D15" s="87">
        <v>1062063</v>
      </c>
      <c r="E15" s="88" t="s">
        <v>429</v>
      </c>
      <c r="F15" s="87" t="s">
        <v>430</v>
      </c>
      <c r="G15" s="87" t="s">
        <v>431</v>
      </c>
      <c r="H15" s="89">
        <v>1.31</v>
      </c>
      <c r="I15" s="89" t="s">
        <v>136</v>
      </c>
      <c r="J15" s="89">
        <v>13.1</v>
      </c>
      <c r="K15" s="87" t="s">
        <v>136</v>
      </c>
      <c r="L15" s="87" t="s">
        <v>136</v>
      </c>
      <c r="M15" s="87">
        <v>10</v>
      </c>
      <c r="N15" s="87"/>
      <c r="O15" s="90">
        <v>0.75</v>
      </c>
      <c r="P15" s="91">
        <v>3.25</v>
      </c>
      <c r="Q15" s="91">
        <v>7.5</v>
      </c>
      <c r="R15" s="91">
        <v>0.22900000000000001</v>
      </c>
      <c r="S15" s="92">
        <v>1.0999999999999999E-2</v>
      </c>
      <c r="T15" s="90" t="s">
        <v>136</v>
      </c>
      <c r="U15" s="91" t="s">
        <v>136</v>
      </c>
      <c r="V15" s="91" t="s">
        <v>136</v>
      </c>
      <c r="W15" s="91" t="s">
        <v>136</v>
      </c>
      <c r="X15" s="92" t="s">
        <v>136</v>
      </c>
      <c r="Y15" s="90">
        <v>8.0289999999999999</v>
      </c>
      <c r="Z15" s="91">
        <v>3.5289999999999999</v>
      </c>
      <c r="AA15" s="91">
        <v>6.9329999999999998</v>
      </c>
      <c r="AB15" s="91">
        <v>2.5510000000000002</v>
      </c>
      <c r="AC15" s="92">
        <v>0.114</v>
      </c>
      <c r="AD15" s="93">
        <v>48.174015748031493</v>
      </c>
      <c r="AE15" s="93">
        <v>40</v>
      </c>
      <c r="AF15" s="93">
        <v>40.79015748031496</v>
      </c>
      <c r="AG15" s="97">
        <v>815.30000000000007</v>
      </c>
      <c r="AH15" s="93">
        <v>45.486456898682768</v>
      </c>
      <c r="AI15" s="94">
        <v>30</v>
      </c>
      <c r="AJ15" s="94">
        <v>10</v>
      </c>
      <c r="AK15" s="95">
        <v>300</v>
      </c>
    </row>
    <row r="16" spans="1:38" s="96" customFormat="1" ht="25.5" customHeight="1" x14ac:dyDescent="0.25">
      <c r="A16" s="86" t="s">
        <v>432</v>
      </c>
      <c r="B16" s="88"/>
      <c r="C16" s="88" t="s">
        <v>92</v>
      </c>
      <c r="D16" s="87">
        <v>1062063</v>
      </c>
      <c r="E16" s="88" t="s">
        <v>429</v>
      </c>
      <c r="F16" s="87" t="s">
        <v>430</v>
      </c>
      <c r="G16" s="87" t="s">
        <v>433</v>
      </c>
      <c r="H16" s="89">
        <v>1.31</v>
      </c>
      <c r="I16" s="89" t="s">
        <v>136</v>
      </c>
      <c r="J16" s="89">
        <v>39.299999999999997</v>
      </c>
      <c r="K16" s="87" t="s">
        <v>136</v>
      </c>
      <c r="L16" s="87" t="s">
        <v>136</v>
      </c>
      <c r="M16" s="87">
        <v>30</v>
      </c>
      <c r="N16" s="87"/>
      <c r="O16" s="90">
        <v>0.75</v>
      </c>
      <c r="P16" s="91">
        <v>3.25</v>
      </c>
      <c r="Q16" s="91">
        <v>7.5</v>
      </c>
      <c r="R16" s="91">
        <v>0.22900000000000001</v>
      </c>
      <c r="S16" s="92">
        <v>1.0999999999999999E-2</v>
      </c>
      <c r="T16" s="90" t="s">
        <v>136</v>
      </c>
      <c r="U16" s="91" t="s">
        <v>136</v>
      </c>
      <c r="V16" s="91" t="s">
        <v>136</v>
      </c>
      <c r="W16" s="91" t="s">
        <v>136</v>
      </c>
      <c r="X16" s="92" t="s">
        <v>136</v>
      </c>
      <c r="Y16" s="90">
        <v>11.846</v>
      </c>
      <c r="Z16" s="91">
        <v>7.3460000000000001</v>
      </c>
      <c r="AA16" s="91">
        <v>7.6920000000000002</v>
      </c>
      <c r="AB16" s="91">
        <v>7.5</v>
      </c>
      <c r="AC16" s="92">
        <v>0.38700000000000001</v>
      </c>
      <c r="AD16" s="93">
        <v>48</v>
      </c>
      <c r="AE16" s="93">
        <v>40</v>
      </c>
      <c r="AF16" s="93">
        <v>43.200787401574807</v>
      </c>
      <c r="AG16" s="97">
        <v>800</v>
      </c>
      <c r="AH16" s="93">
        <v>48.000600346081853</v>
      </c>
      <c r="AI16" s="94">
        <v>20</v>
      </c>
      <c r="AJ16" s="94">
        <v>5</v>
      </c>
      <c r="AK16" s="95">
        <v>100</v>
      </c>
    </row>
    <row r="17" spans="1:37" s="121" customFormat="1" ht="25.5" customHeight="1" x14ac:dyDescent="0.25">
      <c r="A17" s="87" t="s">
        <v>434</v>
      </c>
      <c r="B17" s="237"/>
      <c r="C17" s="88" t="s">
        <v>92</v>
      </c>
      <c r="D17" s="87">
        <v>1702361</v>
      </c>
      <c r="E17" s="88" t="s">
        <v>435</v>
      </c>
      <c r="F17" s="87" t="s">
        <v>436</v>
      </c>
      <c r="G17" s="87" t="s">
        <v>437</v>
      </c>
      <c r="H17" s="89">
        <v>1.31</v>
      </c>
      <c r="I17" s="89" t="s">
        <v>136</v>
      </c>
      <c r="J17" s="89">
        <v>13.1</v>
      </c>
      <c r="K17" s="87"/>
      <c r="L17" s="87"/>
      <c r="M17" s="87">
        <v>10</v>
      </c>
      <c r="N17" s="87"/>
      <c r="O17" s="90">
        <v>0.75</v>
      </c>
      <c r="P17" s="91">
        <v>3.25</v>
      </c>
      <c r="Q17" s="91">
        <v>7.5</v>
      </c>
      <c r="R17" s="91">
        <v>0.22900000000000001</v>
      </c>
      <c r="S17" s="92">
        <v>1.0999999999999999E-2</v>
      </c>
      <c r="T17" s="90"/>
      <c r="U17" s="91"/>
      <c r="V17" s="91"/>
      <c r="W17" s="91"/>
      <c r="X17" s="92"/>
      <c r="Y17" s="90">
        <v>8.0289999999999999</v>
      </c>
      <c r="Z17" s="91">
        <v>3.53</v>
      </c>
      <c r="AA17" s="91">
        <v>6.9329999999999998</v>
      </c>
      <c r="AB17" s="91">
        <v>2.5510000000000002</v>
      </c>
      <c r="AC17" s="92">
        <v>0.114</v>
      </c>
      <c r="AD17" s="93">
        <v>48.174015748031493</v>
      </c>
      <c r="AE17" s="93">
        <v>40</v>
      </c>
      <c r="AF17" s="93">
        <v>40.79015748031496</v>
      </c>
      <c r="AG17" s="97">
        <v>815.30000000000007</v>
      </c>
      <c r="AH17" s="93">
        <v>45.486456898682768</v>
      </c>
      <c r="AI17" s="94">
        <v>30</v>
      </c>
      <c r="AJ17" s="94">
        <v>10</v>
      </c>
      <c r="AK17" s="95">
        <v>300</v>
      </c>
    </row>
    <row r="18" spans="1:37" s="121" customFormat="1" ht="25.5" customHeight="1" x14ac:dyDescent="0.25">
      <c r="A18" s="87" t="s">
        <v>438</v>
      </c>
      <c r="B18" s="237"/>
      <c r="C18" s="88" t="s">
        <v>92</v>
      </c>
      <c r="D18" s="87">
        <v>1702361</v>
      </c>
      <c r="E18" s="88" t="s">
        <v>435</v>
      </c>
      <c r="F18" s="87" t="s">
        <v>436</v>
      </c>
      <c r="G18" s="87" t="s">
        <v>439</v>
      </c>
      <c r="H18" s="89">
        <v>1.31</v>
      </c>
      <c r="I18" s="89" t="s">
        <v>136</v>
      </c>
      <c r="J18" s="89">
        <v>39.299999999999997</v>
      </c>
      <c r="K18" s="87"/>
      <c r="L18" s="87"/>
      <c r="M18" s="87">
        <v>30</v>
      </c>
      <c r="N18" s="87"/>
      <c r="O18" s="90">
        <v>0.75</v>
      </c>
      <c r="P18" s="91">
        <v>3.25</v>
      </c>
      <c r="Q18" s="91">
        <v>7.5</v>
      </c>
      <c r="R18" s="91">
        <v>0.22900000000000001</v>
      </c>
      <c r="S18" s="92">
        <v>1.0999999999999999E-2</v>
      </c>
      <c r="T18" s="90"/>
      <c r="U18" s="91"/>
      <c r="V18" s="91"/>
      <c r="W18" s="91"/>
      <c r="X18" s="92"/>
      <c r="Y18" s="90">
        <v>11.846</v>
      </c>
      <c r="Z18" s="91">
        <v>7.3460000000000001</v>
      </c>
      <c r="AA18" s="91">
        <v>7.6920000000000002</v>
      </c>
      <c r="AB18" s="91">
        <v>7.5</v>
      </c>
      <c r="AC18" s="92">
        <v>0.38700000000000001</v>
      </c>
      <c r="AD18" s="93">
        <v>48</v>
      </c>
      <c r="AE18" s="93">
        <v>40</v>
      </c>
      <c r="AF18" s="93">
        <v>43.200787401574807</v>
      </c>
      <c r="AG18" s="97">
        <v>800</v>
      </c>
      <c r="AH18" s="93">
        <v>48.000600346081853</v>
      </c>
      <c r="AI18" s="94">
        <v>20</v>
      </c>
      <c r="AJ18" s="94">
        <v>5</v>
      </c>
      <c r="AK18" s="95">
        <v>100</v>
      </c>
    </row>
    <row r="19" spans="1:37" s="96" customFormat="1" ht="25.5" customHeight="1" x14ac:dyDescent="0.25">
      <c r="A19" s="86" t="s">
        <v>440</v>
      </c>
      <c r="B19" s="88"/>
      <c r="C19" s="88" t="s">
        <v>92</v>
      </c>
      <c r="D19" s="87">
        <v>1063933</v>
      </c>
      <c r="E19" s="88" t="s">
        <v>441</v>
      </c>
      <c r="F19" s="87" t="s">
        <v>442</v>
      </c>
      <c r="G19" s="87" t="s">
        <v>443</v>
      </c>
      <c r="H19" s="89">
        <v>1.31</v>
      </c>
      <c r="I19" s="89" t="s">
        <v>136</v>
      </c>
      <c r="J19" s="89">
        <v>39.299999999999997</v>
      </c>
      <c r="K19" s="87" t="s">
        <v>136</v>
      </c>
      <c r="L19" s="87" t="s">
        <v>136</v>
      </c>
      <c r="M19" s="87">
        <v>30</v>
      </c>
      <c r="N19" s="87"/>
      <c r="O19" s="90">
        <v>0.75</v>
      </c>
      <c r="P19" s="91">
        <v>3.25</v>
      </c>
      <c r="Q19" s="91">
        <v>7.5</v>
      </c>
      <c r="R19" s="91">
        <v>0.22900000000000001</v>
      </c>
      <c r="S19" s="92">
        <v>1.0999999999999999E-2</v>
      </c>
      <c r="T19" s="90" t="s">
        <v>136</v>
      </c>
      <c r="U19" s="91" t="s">
        <v>136</v>
      </c>
      <c r="V19" s="91" t="s">
        <v>136</v>
      </c>
      <c r="W19" s="91" t="s">
        <v>136</v>
      </c>
      <c r="X19" s="92" t="s">
        <v>136</v>
      </c>
      <c r="Y19" s="90">
        <v>11.846</v>
      </c>
      <c r="Z19" s="91">
        <v>7.3460000000000001</v>
      </c>
      <c r="AA19" s="91">
        <v>7.6920000000000002</v>
      </c>
      <c r="AB19" s="91">
        <v>7.5</v>
      </c>
      <c r="AC19" s="92">
        <v>0.38700000000000001</v>
      </c>
      <c r="AD19" s="93">
        <v>48</v>
      </c>
      <c r="AE19" s="93">
        <v>40</v>
      </c>
      <c r="AF19" s="93">
        <v>43.200787401574807</v>
      </c>
      <c r="AG19" s="97">
        <v>800</v>
      </c>
      <c r="AH19" s="93">
        <v>48.000600346081853</v>
      </c>
      <c r="AI19" s="94">
        <v>20</v>
      </c>
      <c r="AJ19" s="94">
        <v>5</v>
      </c>
      <c r="AK19" s="95">
        <v>100</v>
      </c>
    </row>
    <row r="20" spans="1:37" s="96" customFormat="1" ht="25.5" customHeight="1" x14ac:dyDescent="0.25">
      <c r="A20" s="86" t="s">
        <v>444</v>
      </c>
      <c r="B20" s="88"/>
      <c r="C20" s="88" t="s">
        <v>92</v>
      </c>
      <c r="D20" s="87">
        <v>1063933</v>
      </c>
      <c r="E20" s="88" t="s">
        <v>445</v>
      </c>
      <c r="F20" s="87" t="s">
        <v>446</v>
      </c>
      <c r="G20" s="87" t="s">
        <v>447</v>
      </c>
      <c r="H20" s="89">
        <v>1.31</v>
      </c>
      <c r="I20" s="89" t="s">
        <v>136</v>
      </c>
      <c r="J20" s="89">
        <v>39.299999999999997</v>
      </c>
      <c r="K20" s="87" t="s">
        <v>136</v>
      </c>
      <c r="L20" s="87" t="s">
        <v>136</v>
      </c>
      <c r="M20" s="87">
        <v>30</v>
      </c>
      <c r="N20" s="87"/>
      <c r="O20" s="115">
        <v>0.75</v>
      </c>
      <c r="P20" s="116">
        <v>3.25</v>
      </c>
      <c r="Q20" s="116">
        <v>7.5</v>
      </c>
      <c r="R20" s="91">
        <v>0.22900000000000001</v>
      </c>
      <c r="S20" s="92">
        <v>1.0999999999999999E-2</v>
      </c>
      <c r="T20" s="90" t="s">
        <v>136</v>
      </c>
      <c r="U20" s="91" t="s">
        <v>136</v>
      </c>
      <c r="V20" s="91" t="s">
        <v>136</v>
      </c>
      <c r="W20" s="91" t="s">
        <v>136</v>
      </c>
      <c r="X20" s="92" t="s">
        <v>136</v>
      </c>
      <c r="Y20" s="90">
        <v>11.8</v>
      </c>
      <c r="Z20" s="91">
        <v>7.32</v>
      </c>
      <c r="AA20" s="91">
        <v>7.64</v>
      </c>
      <c r="AB20" s="91">
        <v>7.2</v>
      </c>
      <c r="AC20" s="92">
        <v>0.35799999999999998</v>
      </c>
      <c r="AD20" s="93">
        <v>48</v>
      </c>
      <c r="AE20" s="93">
        <v>40</v>
      </c>
      <c r="AF20" s="93">
        <v>43.201181102362199</v>
      </c>
      <c r="AG20" s="97">
        <v>770</v>
      </c>
      <c r="AH20" s="93">
        <v>48.00105943426211</v>
      </c>
      <c r="AI20" s="94">
        <v>20</v>
      </c>
      <c r="AJ20" s="94">
        <v>5</v>
      </c>
      <c r="AK20" s="95">
        <v>100</v>
      </c>
    </row>
    <row r="21" spans="1:37" s="96" customFormat="1" ht="25.5" customHeight="1" x14ac:dyDescent="0.25">
      <c r="A21" s="463" t="s">
        <v>448</v>
      </c>
      <c r="B21" s="88"/>
      <c r="C21" s="88" t="s">
        <v>92</v>
      </c>
      <c r="D21" s="87">
        <v>1062063</v>
      </c>
      <c r="E21" s="88" t="s">
        <v>449</v>
      </c>
      <c r="F21" s="87" t="s">
        <v>450</v>
      </c>
      <c r="G21" s="96" t="s">
        <v>451</v>
      </c>
      <c r="H21" s="89">
        <v>1.31</v>
      </c>
      <c r="I21" s="89" t="s">
        <v>136</v>
      </c>
      <c r="J21" s="89">
        <v>39.299999999999997</v>
      </c>
      <c r="K21" s="87" t="s">
        <v>136</v>
      </c>
      <c r="L21" s="87" t="s">
        <v>136</v>
      </c>
      <c r="M21" s="87">
        <v>30</v>
      </c>
      <c r="N21" s="460"/>
      <c r="O21" s="115">
        <v>0.75</v>
      </c>
      <c r="P21" s="116">
        <v>3.25</v>
      </c>
      <c r="Q21" s="116">
        <v>7.5</v>
      </c>
      <c r="R21" s="91">
        <v>0.22900000000000001</v>
      </c>
      <c r="S21" s="92">
        <v>1.0999999999999999E-2</v>
      </c>
      <c r="T21" s="90"/>
      <c r="U21" s="91"/>
      <c r="V21" s="91"/>
      <c r="W21" s="91"/>
      <c r="X21" s="92"/>
      <c r="Y21" s="90">
        <v>11.8</v>
      </c>
      <c r="Z21" s="91">
        <v>7.32</v>
      </c>
      <c r="AA21" s="91">
        <v>7.64</v>
      </c>
      <c r="AB21" s="91">
        <v>7.2</v>
      </c>
      <c r="AC21" s="92">
        <v>0.35799999999999998</v>
      </c>
      <c r="AD21" s="93">
        <v>48</v>
      </c>
      <c r="AE21" s="93">
        <v>40</v>
      </c>
      <c r="AF21" s="93">
        <v>43.201181102362199</v>
      </c>
      <c r="AG21" s="97">
        <v>770</v>
      </c>
      <c r="AH21" s="93">
        <v>48.00105943426211</v>
      </c>
      <c r="AI21" s="94">
        <v>20</v>
      </c>
      <c r="AJ21" s="94">
        <v>5</v>
      </c>
      <c r="AK21" s="95">
        <v>100</v>
      </c>
    </row>
    <row r="22" spans="1:37" s="96" customFormat="1" ht="25.5" customHeight="1" x14ac:dyDescent="0.25">
      <c r="A22" s="488" t="s">
        <v>452</v>
      </c>
      <c r="B22" s="464"/>
      <c r="C22" s="143" t="s">
        <v>92</v>
      </c>
      <c r="D22" s="145">
        <v>1008187</v>
      </c>
      <c r="E22" s="143" t="s">
        <v>453</v>
      </c>
      <c r="F22" s="145" t="s">
        <v>454</v>
      </c>
      <c r="G22" s="465" t="s">
        <v>455</v>
      </c>
      <c r="H22" s="146">
        <v>2.0699999999999998</v>
      </c>
      <c r="I22" s="146"/>
      <c r="J22" s="146">
        <v>12.42</v>
      </c>
      <c r="K22" s="145"/>
      <c r="L22" s="145"/>
      <c r="M22" s="145">
        <v>6</v>
      </c>
      <c r="N22" s="466"/>
      <c r="O22" s="467">
        <v>1.25</v>
      </c>
      <c r="P22" s="467">
        <v>3.5630000000000002</v>
      </c>
      <c r="Q22" s="467">
        <v>9.875</v>
      </c>
      <c r="R22" s="150">
        <v>0.58199999999999996</v>
      </c>
      <c r="S22" s="149">
        <v>2.5000000000000001E-2</v>
      </c>
      <c r="T22" s="125"/>
      <c r="U22" s="126"/>
      <c r="V22" s="126"/>
      <c r="W22" s="126"/>
      <c r="X22" s="127"/>
      <c r="Y22" s="147">
        <v>7.625</v>
      </c>
      <c r="Z22" s="148">
        <v>4.4379999999999997</v>
      </c>
      <c r="AA22" s="148">
        <v>8.6880000000000006</v>
      </c>
      <c r="AB22" s="148">
        <v>3.7370000000000001</v>
      </c>
      <c r="AC22" s="149">
        <v>0.17</v>
      </c>
      <c r="AD22" s="150">
        <v>48</v>
      </c>
      <c r="AE22" s="150">
        <v>40</v>
      </c>
      <c r="AF22" s="150">
        <v>48.44</v>
      </c>
      <c r="AG22" s="468">
        <v>1077.6120000000001</v>
      </c>
      <c r="AH22" s="150">
        <v>53.822000000000003</v>
      </c>
      <c r="AI22" s="155">
        <v>55</v>
      </c>
      <c r="AJ22" s="155">
        <v>5</v>
      </c>
      <c r="AK22" s="156">
        <v>275</v>
      </c>
    </row>
    <row r="23" spans="1:37" s="96" customFormat="1" ht="25.5" customHeight="1" x14ac:dyDescent="0.25">
      <c r="A23" s="144" t="s">
        <v>456</v>
      </c>
      <c r="B23" s="461"/>
      <c r="C23" s="143" t="s">
        <v>92</v>
      </c>
      <c r="D23" s="145">
        <v>1757399</v>
      </c>
      <c r="E23" s="143" t="s">
        <v>457</v>
      </c>
      <c r="F23" s="145" t="s">
        <v>458</v>
      </c>
      <c r="G23" s="145" t="s">
        <v>459</v>
      </c>
      <c r="H23" s="146">
        <v>2.0699999999999998</v>
      </c>
      <c r="I23" s="146"/>
      <c r="J23" s="146">
        <v>12.42</v>
      </c>
      <c r="K23" s="145"/>
      <c r="L23" s="145"/>
      <c r="M23" s="145">
        <v>6</v>
      </c>
      <c r="N23" s="145"/>
      <c r="O23" s="147">
        <v>1.25</v>
      </c>
      <c r="P23" s="148">
        <v>3.5630000000000002</v>
      </c>
      <c r="Q23" s="148">
        <v>9.875</v>
      </c>
      <c r="R23" s="148">
        <v>0.58199999999999996</v>
      </c>
      <c r="S23" s="149">
        <v>2.5000000000000001E-2</v>
      </c>
      <c r="T23" s="125"/>
      <c r="U23" s="126"/>
      <c r="V23" s="126"/>
      <c r="W23" s="126"/>
      <c r="X23" s="127"/>
      <c r="Y23" s="147">
        <v>7.625</v>
      </c>
      <c r="Z23" s="148">
        <v>4.4379999999999997</v>
      </c>
      <c r="AA23" s="148">
        <v>8.6880000000000006</v>
      </c>
      <c r="AB23" s="148">
        <v>3.7370000000000001</v>
      </c>
      <c r="AC23" s="149">
        <v>0.17</v>
      </c>
      <c r="AD23" s="150">
        <v>48</v>
      </c>
      <c r="AE23" s="150">
        <v>40</v>
      </c>
      <c r="AF23" s="150">
        <v>48.44</v>
      </c>
      <c r="AG23" s="468">
        <v>1077.6120000000001</v>
      </c>
      <c r="AH23" s="150">
        <v>53.822000000000003</v>
      </c>
      <c r="AI23" s="155">
        <v>55</v>
      </c>
      <c r="AJ23" s="155">
        <v>5</v>
      </c>
      <c r="AK23" s="156">
        <v>275</v>
      </c>
    </row>
    <row r="24" spans="1:37" s="132" customFormat="1" ht="25.5" customHeight="1" x14ac:dyDescent="0.25">
      <c r="A24" s="145" t="s">
        <v>460</v>
      </c>
      <c r="B24" s="461"/>
      <c r="C24" s="143" t="s">
        <v>92</v>
      </c>
      <c r="D24" s="462">
        <v>1724517</v>
      </c>
      <c r="E24" s="143" t="s">
        <v>461</v>
      </c>
      <c r="F24" s="145" t="s">
        <v>462</v>
      </c>
      <c r="G24" s="145" t="s">
        <v>463</v>
      </c>
      <c r="H24" s="146">
        <v>1.5</v>
      </c>
      <c r="I24" s="146" t="s">
        <v>136</v>
      </c>
      <c r="J24" s="146">
        <v>15</v>
      </c>
      <c r="K24" s="145"/>
      <c r="L24" s="145"/>
      <c r="M24" s="145">
        <v>10</v>
      </c>
      <c r="N24" s="145"/>
      <c r="O24" s="147">
        <v>0.6</v>
      </c>
      <c r="P24" s="148">
        <v>4.3</v>
      </c>
      <c r="Q24" s="148">
        <v>7.1</v>
      </c>
      <c r="R24" s="148">
        <v>0.26</v>
      </c>
      <c r="S24" s="149">
        <v>1.0999999999999999E-2</v>
      </c>
      <c r="T24" s="125"/>
      <c r="U24" s="126"/>
      <c r="V24" s="126"/>
      <c r="W24" s="126"/>
      <c r="X24" s="127"/>
      <c r="Y24" s="147">
        <v>4.92</v>
      </c>
      <c r="Z24" s="469">
        <v>6.1</v>
      </c>
      <c r="AA24" s="148">
        <v>8.07</v>
      </c>
      <c r="AB24" s="148">
        <v>3.1</v>
      </c>
      <c r="AC24" s="149">
        <v>0.14000000000000001</v>
      </c>
      <c r="AD24" s="150">
        <v>39.369999999999997</v>
      </c>
      <c r="AE24" s="150">
        <v>47.244</v>
      </c>
      <c r="AF24" s="150">
        <v>49.213000000000001</v>
      </c>
      <c r="AG24" s="470">
        <v>1125.6079999999999</v>
      </c>
      <c r="AH24" s="150">
        <v>52.972000000000001</v>
      </c>
      <c r="AI24" s="152">
        <v>60</v>
      </c>
      <c r="AJ24" s="152">
        <v>6</v>
      </c>
      <c r="AK24" s="153">
        <v>360</v>
      </c>
    </row>
    <row r="25" spans="1:37" ht="19.5" customHeight="1" x14ac:dyDescent="0.25">
      <c r="A25" s="38" t="s">
        <v>464</v>
      </c>
      <c r="B25" s="39"/>
      <c r="C25" s="39"/>
      <c r="D25" s="39"/>
      <c r="E25" s="39"/>
      <c r="F25" s="39"/>
      <c r="G25" s="39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  <c r="AF25" s="40"/>
      <c r="AG25" s="40"/>
      <c r="AH25" s="40"/>
      <c r="AI25" s="40"/>
      <c r="AJ25" s="40"/>
      <c r="AK25" s="41"/>
    </row>
    <row r="26" spans="1:37" s="96" customFormat="1" ht="25.5" customHeight="1" x14ac:dyDescent="0.25">
      <c r="A26" s="86" t="s">
        <v>465</v>
      </c>
      <c r="B26" s="88"/>
      <c r="C26" s="88" t="s">
        <v>92</v>
      </c>
      <c r="D26" s="87">
        <v>1062063</v>
      </c>
      <c r="E26" s="88" t="s">
        <v>466</v>
      </c>
      <c r="F26" s="87" t="s">
        <v>467</v>
      </c>
      <c r="G26" s="87" t="s">
        <v>468</v>
      </c>
      <c r="H26" s="89">
        <v>2.52</v>
      </c>
      <c r="I26" s="89" t="s">
        <v>136</v>
      </c>
      <c r="J26" s="89">
        <v>25.2</v>
      </c>
      <c r="K26" s="87" t="s">
        <v>136</v>
      </c>
      <c r="L26" s="87" t="s">
        <v>136</v>
      </c>
      <c r="M26" s="87">
        <v>10</v>
      </c>
      <c r="N26" s="87"/>
      <c r="O26" s="90">
        <v>4.7240000000000002</v>
      </c>
      <c r="P26" s="91">
        <v>2.8740000000000001</v>
      </c>
      <c r="Q26" s="91">
        <v>3.74</v>
      </c>
      <c r="R26" s="91">
        <v>0.33100000000000002</v>
      </c>
      <c r="S26" s="92">
        <v>2.9000000000000001E-2</v>
      </c>
      <c r="T26" s="90" t="s">
        <v>136</v>
      </c>
      <c r="U26" s="91" t="s">
        <v>136</v>
      </c>
      <c r="V26" s="91" t="s">
        <v>136</v>
      </c>
      <c r="W26" s="91" t="s">
        <v>136</v>
      </c>
      <c r="X26" s="92" t="s">
        <v>136</v>
      </c>
      <c r="Y26" s="90">
        <v>15.382</v>
      </c>
      <c r="Z26" s="91">
        <v>5.319</v>
      </c>
      <c r="AA26" s="91">
        <v>8.2639999999999993</v>
      </c>
      <c r="AB26" s="91">
        <v>3.9710000000000001</v>
      </c>
      <c r="AC26" s="92">
        <v>0.39100000000000001</v>
      </c>
      <c r="AD26" s="93">
        <v>48</v>
      </c>
      <c r="AE26" s="93">
        <v>40</v>
      </c>
      <c r="AF26" s="93">
        <v>46.318897637795274</v>
      </c>
      <c r="AG26" s="97">
        <v>466.95499999999998</v>
      </c>
      <c r="AH26" s="93">
        <v>51.465162270014474</v>
      </c>
      <c r="AI26" s="94">
        <v>21</v>
      </c>
      <c r="AJ26" s="94">
        <v>5</v>
      </c>
      <c r="AK26" s="95">
        <v>105</v>
      </c>
    </row>
    <row r="27" spans="1:37" s="96" customFormat="1" ht="25.5" customHeight="1" x14ac:dyDescent="0.25">
      <c r="A27" s="86" t="s">
        <v>469</v>
      </c>
      <c r="B27" s="88"/>
      <c r="C27" s="88" t="s">
        <v>92</v>
      </c>
      <c r="D27" s="87">
        <v>1063933</v>
      </c>
      <c r="E27" s="88" t="s">
        <v>470</v>
      </c>
      <c r="F27" s="87" t="s">
        <v>471</v>
      </c>
      <c r="G27" s="87" t="s">
        <v>472</v>
      </c>
      <c r="H27" s="89">
        <v>2.52</v>
      </c>
      <c r="I27" s="89" t="s">
        <v>136</v>
      </c>
      <c r="J27" s="89">
        <v>25.2</v>
      </c>
      <c r="K27" s="87" t="s">
        <v>136</v>
      </c>
      <c r="L27" s="87" t="s">
        <v>136</v>
      </c>
      <c r="M27" s="87">
        <v>10</v>
      </c>
      <c r="N27" s="87"/>
      <c r="O27" s="90">
        <v>4.7240000000000002</v>
      </c>
      <c r="P27" s="91">
        <v>2.8740000000000001</v>
      </c>
      <c r="Q27" s="91">
        <v>3.74</v>
      </c>
      <c r="R27" s="91">
        <v>0.33100000000000002</v>
      </c>
      <c r="S27" s="92">
        <v>2.9000000000000001E-2</v>
      </c>
      <c r="T27" s="90" t="s">
        <v>136</v>
      </c>
      <c r="U27" s="91" t="s">
        <v>136</v>
      </c>
      <c r="V27" s="91" t="s">
        <v>136</v>
      </c>
      <c r="W27" s="91" t="s">
        <v>136</v>
      </c>
      <c r="X27" s="92" t="s">
        <v>136</v>
      </c>
      <c r="Y27" s="90">
        <v>15.382</v>
      </c>
      <c r="Z27" s="91">
        <v>5.319</v>
      </c>
      <c r="AA27" s="91">
        <v>8.2639999999999993</v>
      </c>
      <c r="AB27" s="91">
        <v>4.431</v>
      </c>
      <c r="AC27" s="92">
        <v>0.39100000000000001</v>
      </c>
      <c r="AD27" s="93">
        <v>48</v>
      </c>
      <c r="AE27" s="93">
        <v>40</v>
      </c>
      <c r="AF27" s="93">
        <v>46.318897637795274</v>
      </c>
      <c r="AG27" s="97">
        <v>515.255</v>
      </c>
      <c r="AH27" s="93">
        <v>51.465162270014474</v>
      </c>
      <c r="AI27" s="94">
        <v>21</v>
      </c>
      <c r="AJ27" s="94">
        <v>5</v>
      </c>
      <c r="AK27" s="95">
        <v>105</v>
      </c>
    </row>
    <row r="28" spans="1:37" s="96" customFormat="1" ht="25.5" customHeight="1" x14ac:dyDescent="0.25">
      <c r="A28" s="316" t="s">
        <v>473</v>
      </c>
      <c r="B28" s="317"/>
      <c r="C28" s="317" t="s">
        <v>92</v>
      </c>
      <c r="D28" s="318">
        <v>1008187</v>
      </c>
      <c r="E28" s="317" t="s">
        <v>474</v>
      </c>
      <c r="F28" s="318" t="s">
        <v>475</v>
      </c>
      <c r="G28" s="318" t="s">
        <v>476</v>
      </c>
      <c r="H28" s="319">
        <v>2.52</v>
      </c>
      <c r="I28" s="319" t="s">
        <v>136</v>
      </c>
      <c r="J28" s="319">
        <v>25.2</v>
      </c>
      <c r="K28" s="318" t="s">
        <v>136</v>
      </c>
      <c r="L28" s="318" t="s">
        <v>136</v>
      </c>
      <c r="M28" s="318">
        <v>10</v>
      </c>
      <c r="N28" s="318"/>
      <c r="O28" s="316">
        <v>4.7240000000000002</v>
      </c>
      <c r="P28" s="316">
        <v>2.8740000000000001</v>
      </c>
      <c r="Q28" s="316">
        <v>3.74</v>
      </c>
      <c r="R28" s="316">
        <v>0.33100000000000002</v>
      </c>
      <c r="S28" s="316">
        <v>2.9000000000000001E-2</v>
      </c>
      <c r="T28" s="316" t="s">
        <v>136</v>
      </c>
      <c r="U28" s="316" t="s">
        <v>136</v>
      </c>
      <c r="V28" s="316" t="s">
        <v>136</v>
      </c>
      <c r="W28" s="316" t="s">
        <v>136</v>
      </c>
      <c r="X28" s="316" t="s">
        <v>136</v>
      </c>
      <c r="Y28" s="316">
        <v>15.382</v>
      </c>
      <c r="Z28" s="316">
        <v>5.319</v>
      </c>
      <c r="AA28" s="316">
        <v>8.2639999999999993</v>
      </c>
      <c r="AB28" s="316">
        <v>3.99</v>
      </c>
      <c r="AC28" s="316">
        <v>0.39100000000000001</v>
      </c>
      <c r="AD28" s="316">
        <v>48</v>
      </c>
      <c r="AE28" s="316">
        <v>40</v>
      </c>
      <c r="AF28" s="316">
        <v>46.318897637795274</v>
      </c>
      <c r="AG28" s="320">
        <v>468.95000000000005</v>
      </c>
      <c r="AH28" s="316">
        <v>51.465162270014474</v>
      </c>
      <c r="AI28" s="321">
        <v>21</v>
      </c>
      <c r="AJ28" s="321">
        <v>5</v>
      </c>
      <c r="AK28" s="321">
        <v>105</v>
      </c>
    </row>
    <row r="29" spans="1:37" ht="19.5" customHeight="1" x14ac:dyDescent="0.25">
      <c r="A29" s="160" t="s">
        <v>477</v>
      </c>
      <c r="B29" s="161"/>
      <c r="C29" s="161"/>
      <c r="D29" s="161"/>
      <c r="E29" s="161"/>
      <c r="F29" s="161"/>
      <c r="G29" s="161"/>
      <c r="H29" s="162"/>
      <c r="I29" s="162"/>
      <c r="J29" s="162"/>
      <c r="K29" s="162"/>
      <c r="L29" s="162"/>
      <c r="M29" s="162"/>
      <c r="N29" s="162"/>
      <c r="O29" s="473"/>
      <c r="P29" s="473"/>
      <c r="Q29" s="473"/>
      <c r="R29" s="473"/>
      <c r="S29" s="473"/>
      <c r="T29" s="162"/>
      <c r="U29" s="162"/>
      <c r="V29" s="162"/>
      <c r="W29" s="162"/>
      <c r="X29" s="162"/>
      <c r="Y29" s="162"/>
      <c r="Z29" s="162"/>
      <c r="AA29" s="162"/>
      <c r="AB29" s="162"/>
      <c r="AC29" s="162"/>
      <c r="AD29" s="162"/>
      <c r="AE29" s="162"/>
      <c r="AF29" s="162"/>
      <c r="AG29" s="162"/>
      <c r="AH29" s="162"/>
      <c r="AI29" s="162"/>
      <c r="AJ29" s="162"/>
      <c r="AK29" s="163"/>
    </row>
    <row r="30" spans="1:37" s="96" customFormat="1" ht="25.5" customHeight="1" x14ac:dyDescent="0.25">
      <c r="A30" s="86" t="s">
        <v>478</v>
      </c>
      <c r="B30" s="88"/>
      <c r="C30" s="88" t="s">
        <v>92</v>
      </c>
      <c r="D30" s="87">
        <v>1062063</v>
      </c>
      <c r="E30" s="88" t="s">
        <v>479</v>
      </c>
      <c r="F30" s="87" t="s">
        <v>480</v>
      </c>
      <c r="G30" s="87" t="s">
        <v>481</v>
      </c>
      <c r="H30" s="89">
        <v>2.52</v>
      </c>
      <c r="I30" s="89" t="s">
        <v>136</v>
      </c>
      <c r="J30" s="89">
        <v>30.24</v>
      </c>
      <c r="K30" s="87" t="s">
        <v>136</v>
      </c>
      <c r="L30" s="87" t="s">
        <v>136</v>
      </c>
      <c r="M30" s="87">
        <v>12</v>
      </c>
      <c r="N30" s="460"/>
      <c r="O30" s="316">
        <v>3.25</v>
      </c>
      <c r="P30" s="316">
        <v>3.25</v>
      </c>
      <c r="Q30" s="316">
        <v>6.75</v>
      </c>
      <c r="R30" s="316">
        <v>0.59699999999999998</v>
      </c>
      <c r="S30" s="316">
        <v>4.1000000000000002E-2</v>
      </c>
      <c r="T30" s="93" t="s">
        <v>136</v>
      </c>
      <c r="U30" s="91" t="s">
        <v>136</v>
      </c>
      <c r="V30" s="91" t="s">
        <v>136</v>
      </c>
      <c r="W30" s="91" t="s">
        <v>136</v>
      </c>
      <c r="X30" s="92" t="s">
        <v>136</v>
      </c>
      <c r="Y30" s="90">
        <v>13.436999999999999</v>
      </c>
      <c r="Z30" s="91">
        <v>10.185</v>
      </c>
      <c r="AA30" s="91">
        <v>7.2519999999999998</v>
      </c>
      <c r="AB30" s="91">
        <v>7.62</v>
      </c>
      <c r="AC30" s="92">
        <v>0.57399999999999995</v>
      </c>
      <c r="AD30" s="93">
        <v>48</v>
      </c>
      <c r="AE30" s="93">
        <v>40</v>
      </c>
      <c r="AF30" s="93">
        <v>48.511811023622045</v>
      </c>
      <c r="AG30" s="254">
        <v>690</v>
      </c>
      <c r="AH30" s="93">
        <v>53.901719814952152</v>
      </c>
      <c r="AI30" s="94">
        <v>14</v>
      </c>
      <c r="AJ30" s="94">
        <v>6</v>
      </c>
      <c r="AK30" s="95">
        <v>84</v>
      </c>
    </row>
    <row r="31" spans="1:37" s="96" customFormat="1" ht="25.5" customHeight="1" x14ac:dyDescent="0.25">
      <c r="A31" s="113" t="s">
        <v>482</v>
      </c>
      <c r="B31" s="101"/>
      <c r="C31" s="101" t="s">
        <v>92</v>
      </c>
      <c r="D31" s="102">
        <v>1063933</v>
      </c>
      <c r="E31" s="101" t="s">
        <v>483</v>
      </c>
      <c r="F31" s="102" t="s">
        <v>484</v>
      </c>
      <c r="G31" s="102" t="s">
        <v>485</v>
      </c>
      <c r="H31" s="114">
        <v>2.52</v>
      </c>
      <c r="I31" s="114" t="s">
        <v>136</v>
      </c>
      <c r="J31" s="114">
        <v>30.24</v>
      </c>
      <c r="K31" s="102" t="s">
        <v>136</v>
      </c>
      <c r="L31" s="102" t="s">
        <v>136</v>
      </c>
      <c r="M31" s="102">
        <v>12</v>
      </c>
      <c r="N31" s="471"/>
      <c r="O31" s="316">
        <v>3.25</v>
      </c>
      <c r="P31" s="316">
        <v>3.25</v>
      </c>
      <c r="Q31" s="316">
        <v>6.75</v>
      </c>
      <c r="R31" s="316">
        <v>0.59699999999999998</v>
      </c>
      <c r="S31" s="316">
        <v>4.1000000000000002E-2</v>
      </c>
      <c r="T31" s="118" t="s">
        <v>136</v>
      </c>
      <c r="U31" s="116" t="s">
        <v>136</v>
      </c>
      <c r="V31" s="116" t="s">
        <v>136</v>
      </c>
      <c r="W31" s="116" t="s">
        <v>136</v>
      </c>
      <c r="X31" s="117" t="s">
        <v>136</v>
      </c>
      <c r="Y31" s="115">
        <v>13.436999999999999</v>
      </c>
      <c r="Z31" s="116">
        <v>10.185</v>
      </c>
      <c r="AA31" s="116">
        <v>7.2519999999999998</v>
      </c>
      <c r="AB31" s="116">
        <v>7.62</v>
      </c>
      <c r="AC31" s="117">
        <v>0.57399999999999995</v>
      </c>
      <c r="AD31" s="118">
        <v>48</v>
      </c>
      <c r="AE31" s="118">
        <v>40</v>
      </c>
      <c r="AF31" s="118">
        <v>48.511811023622045</v>
      </c>
      <c r="AG31" s="284">
        <v>690</v>
      </c>
      <c r="AH31" s="118">
        <v>53.901719814952152</v>
      </c>
      <c r="AI31" s="119">
        <v>14</v>
      </c>
      <c r="AJ31" s="119">
        <v>6</v>
      </c>
      <c r="AK31" s="120">
        <v>84</v>
      </c>
    </row>
    <row r="32" spans="1:37" s="96" customFormat="1" ht="25.5" customHeight="1" x14ac:dyDescent="0.25">
      <c r="A32" s="113" t="s">
        <v>486</v>
      </c>
      <c r="B32" s="101"/>
      <c r="C32" s="101" t="s">
        <v>92</v>
      </c>
      <c r="D32" s="102">
        <v>1008187</v>
      </c>
      <c r="E32" s="101" t="s">
        <v>487</v>
      </c>
      <c r="F32" s="102" t="s">
        <v>488</v>
      </c>
      <c r="G32" s="102" t="s">
        <v>489</v>
      </c>
      <c r="H32" s="114">
        <v>2.52</v>
      </c>
      <c r="I32" s="114" t="s">
        <v>136</v>
      </c>
      <c r="J32" s="114">
        <v>30.24</v>
      </c>
      <c r="K32" s="102" t="s">
        <v>136</v>
      </c>
      <c r="L32" s="102" t="s">
        <v>136</v>
      </c>
      <c r="M32" s="102">
        <v>12</v>
      </c>
      <c r="N32" s="471"/>
      <c r="O32" s="474">
        <v>3.25</v>
      </c>
      <c r="P32" s="474">
        <v>3.25</v>
      </c>
      <c r="Q32" s="474">
        <v>6.75</v>
      </c>
      <c r="R32" s="474">
        <v>0.59699999999999998</v>
      </c>
      <c r="S32" s="474">
        <v>4.1000000000000002E-2</v>
      </c>
      <c r="T32" s="322" t="s">
        <v>136</v>
      </c>
      <c r="U32" s="316" t="s">
        <v>136</v>
      </c>
      <c r="V32" s="316" t="s">
        <v>136</v>
      </c>
      <c r="W32" s="316" t="s">
        <v>136</v>
      </c>
      <c r="X32" s="475" t="s">
        <v>136</v>
      </c>
      <c r="Y32" s="316">
        <v>13.436999999999999</v>
      </c>
      <c r="Z32" s="316">
        <v>10.185</v>
      </c>
      <c r="AA32" s="316">
        <v>7.2519999999999998</v>
      </c>
      <c r="AB32" s="316">
        <v>7.62</v>
      </c>
      <c r="AC32" s="475">
        <v>0.57399999999999995</v>
      </c>
      <c r="AD32" s="316">
        <v>48</v>
      </c>
      <c r="AE32" s="316">
        <v>40</v>
      </c>
      <c r="AF32" s="316">
        <v>48.511811023622045</v>
      </c>
      <c r="AG32" s="476">
        <v>690</v>
      </c>
      <c r="AH32" s="316">
        <v>53.901719814952152</v>
      </c>
      <c r="AI32" s="321">
        <v>14</v>
      </c>
      <c r="AJ32" s="321">
        <v>6</v>
      </c>
      <c r="AK32" s="321">
        <v>84</v>
      </c>
    </row>
    <row r="33" spans="1:37" s="96" customFormat="1" ht="25.5" customHeight="1" x14ac:dyDescent="0.25">
      <c r="A33" s="318" t="s">
        <v>490</v>
      </c>
      <c r="B33" s="317"/>
      <c r="C33" s="318" t="s">
        <v>92</v>
      </c>
      <c r="D33" s="318">
        <v>1702361</v>
      </c>
      <c r="E33" s="318" t="s">
        <v>491</v>
      </c>
      <c r="F33" s="318" t="s">
        <v>492</v>
      </c>
      <c r="G33" s="318" t="s">
        <v>493</v>
      </c>
      <c r="H33" s="319">
        <v>2.52</v>
      </c>
      <c r="I33" s="319" t="s">
        <v>136</v>
      </c>
      <c r="J33" s="319">
        <v>30.24</v>
      </c>
      <c r="K33" s="318" t="s">
        <v>136</v>
      </c>
      <c r="L33" s="318" t="s">
        <v>136</v>
      </c>
      <c r="M33" s="318">
        <v>12</v>
      </c>
      <c r="N33" s="318"/>
      <c r="O33" s="472">
        <v>3.25</v>
      </c>
      <c r="P33" s="472">
        <v>3.25</v>
      </c>
      <c r="Q33" s="472">
        <v>6.75</v>
      </c>
      <c r="R33" s="472">
        <v>0.59699999999999998</v>
      </c>
      <c r="S33" s="472">
        <v>0.04</v>
      </c>
      <c r="T33" s="318"/>
      <c r="U33" s="318"/>
      <c r="V33" s="318"/>
      <c r="W33" s="318"/>
      <c r="X33" s="318"/>
      <c r="Y33" s="472">
        <v>13.436999999999999</v>
      </c>
      <c r="Z33" s="472">
        <v>10.185</v>
      </c>
      <c r="AA33" s="472">
        <v>7.2519999999999998</v>
      </c>
      <c r="AB33" s="472">
        <v>7.62</v>
      </c>
      <c r="AC33" s="472">
        <v>0.57399999999999995</v>
      </c>
      <c r="AD33" s="472">
        <v>48</v>
      </c>
      <c r="AE33" s="472">
        <v>40</v>
      </c>
      <c r="AF33" s="472">
        <v>48.511811023622045</v>
      </c>
      <c r="AG33" s="472">
        <v>690</v>
      </c>
      <c r="AH33" s="472">
        <v>53.901719814952152</v>
      </c>
      <c r="AI33" s="472">
        <v>14</v>
      </c>
      <c r="AJ33" s="472">
        <v>6</v>
      </c>
      <c r="AK33" s="472">
        <v>84</v>
      </c>
    </row>
    <row r="34" spans="1:37" ht="25.5" customHeight="1" x14ac:dyDescent="0.25">
      <c r="A34" s="159"/>
      <c r="B34" s="164"/>
      <c r="C34" s="159"/>
      <c r="D34" s="159"/>
      <c r="E34" s="159"/>
      <c r="F34" s="159"/>
      <c r="G34" s="159"/>
      <c r="H34" s="159"/>
      <c r="I34" s="159"/>
      <c r="J34" s="159"/>
      <c r="K34" s="159"/>
      <c r="L34" s="159"/>
      <c r="M34" s="159"/>
      <c r="N34" s="159"/>
      <c r="O34" s="159"/>
      <c r="P34" s="159"/>
      <c r="Q34" s="159"/>
      <c r="R34" s="159"/>
      <c r="S34" s="159"/>
      <c r="T34" s="159"/>
      <c r="U34" s="159"/>
      <c r="V34" s="159"/>
      <c r="W34" s="159"/>
      <c r="X34" s="159"/>
      <c r="Y34" s="159"/>
      <c r="Z34" s="159"/>
      <c r="AA34" s="159"/>
      <c r="AB34" s="159"/>
      <c r="AC34" s="159"/>
      <c r="AD34" s="159"/>
      <c r="AE34" s="159"/>
      <c r="AF34" s="159"/>
      <c r="AG34" s="159"/>
      <c r="AH34" s="159"/>
      <c r="AI34" s="159"/>
      <c r="AJ34" s="159"/>
      <c r="AK34" s="159"/>
    </row>
    <row r="35" spans="1:37" ht="14.25" customHeight="1" x14ac:dyDescent="0.25">
      <c r="B35" s="27" t="s">
        <v>494</v>
      </c>
      <c r="F35" s="27"/>
      <c r="G35" s="27"/>
    </row>
    <row r="36" spans="1:37" ht="14.25" customHeight="1" x14ac:dyDescent="0.25">
      <c r="B36" s="3"/>
      <c r="C36" s="3"/>
    </row>
    <row r="37" spans="1:37" ht="14.25" customHeight="1" x14ac:dyDescent="0.25">
      <c r="B37" s="3"/>
      <c r="C37" s="3"/>
    </row>
    <row r="38" spans="1:37" ht="14.25" customHeight="1" x14ac:dyDescent="0.25">
      <c r="B38" s="3"/>
      <c r="C38" s="3"/>
    </row>
    <row r="39" spans="1:37" ht="14.25" customHeight="1" x14ac:dyDescent="0.25">
      <c r="B39" s="3"/>
      <c r="C39" s="3"/>
    </row>
    <row r="40" spans="1:37" ht="14.25" customHeight="1" x14ac:dyDescent="0.25">
      <c r="B40" s="3"/>
      <c r="C40" s="3"/>
    </row>
    <row r="41" spans="1:37" ht="14.25" customHeight="1" x14ac:dyDescent="0.25">
      <c r="B41" s="3"/>
      <c r="C41" s="3"/>
    </row>
    <row r="42" spans="1:37" ht="14.25" customHeight="1" x14ac:dyDescent="0.25">
      <c r="B42" s="3"/>
      <c r="C42" s="3"/>
    </row>
    <row r="43" spans="1:37" ht="14.25" customHeight="1" x14ac:dyDescent="0.25">
      <c r="B43" s="3"/>
      <c r="C43" s="3"/>
    </row>
    <row r="44" spans="1:37" ht="14.25" customHeight="1" x14ac:dyDescent="0.25">
      <c r="B44" s="3"/>
      <c r="C44" s="3"/>
    </row>
    <row r="45" spans="1:37" ht="14.25" customHeight="1" x14ac:dyDescent="0.25">
      <c r="B45" s="3"/>
      <c r="C45" s="3"/>
    </row>
    <row r="46" spans="1:37" ht="14.25" customHeight="1" x14ac:dyDescent="0.25">
      <c r="B46" s="3"/>
      <c r="C46" s="3"/>
    </row>
    <row r="47" spans="1:37" ht="14.25" customHeight="1" x14ac:dyDescent="0.25">
      <c r="B47" s="3"/>
      <c r="C47" s="3"/>
    </row>
    <row r="48" spans="1:37" ht="14.25" customHeight="1" x14ac:dyDescent="0.25">
      <c r="B48" s="3"/>
      <c r="C48" s="3"/>
    </row>
    <row r="49" spans="2:3" ht="14.25" customHeight="1" x14ac:dyDescent="0.25">
      <c r="B49" s="3"/>
      <c r="C49" s="3"/>
    </row>
    <row r="50" spans="2:3" ht="14.25" customHeight="1" x14ac:dyDescent="0.25">
      <c r="B50" s="3"/>
      <c r="C50" s="3"/>
    </row>
    <row r="51" spans="2:3" ht="14.25" customHeight="1" x14ac:dyDescent="0.25">
      <c r="B51" s="3"/>
      <c r="C51" s="3"/>
    </row>
    <row r="52" spans="2:3" ht="14.25" customHeight="1" x14ac:dyDescent="0.25">
      <c r="B52" s="3"/>
      <c r="C52" s="3"/>
    </row>
    <row r="53" spans="2:3" ht="14.25" customHeight="1" x14ac:dyDescent="0.25">
      <c r="B53" s="28"/>
      <c r="C53" s="28"/>
    </row>
    <row r="54" spans="2:3" ht="14.25" customHeight="1" x14ac:dyDescent="0.25">
      <c r="B54" s="28"/>
      <c r="C54" s="28"/>
    </row>
    <row r="55" spans="2:3" ht="14.25" customHeight="1" x14ac:dyDescent="0.25">
      <c r="B55" s="28"/>
      <c r="C55" s="28"/>
    </row>
    <row r="56" spans="2:3" ht="14.25" customHeight="1" x14ac:dyDescent="0.25">
      <c r="B56" s="28"/>
      <c r="C56" s="28"/>
    </row>
    <row r="57" spans="2:3" ht="14.25" customHeight="1" x14ac:dyDescent="0.25">
      <c r="B57" s="28"/>
      <c r="C57" s="28"/>
    </row>
    <row r="58" spans="2:3" ht="14.25" customHeight="1" x14ac:dyDescent="0.25">
      <c r="B58" s="28"/>
      <c r="C58" s="28"/>
    </row>
    <row r="59" spans="2:3" ht="14.25" customHeight="1" x14ac:dyDescent="0.25">
      <c r="B59" s="28"/>
      <c r="C59" s="28"/>
    </row>
  </sheetData>
  <autoFilter ref="A7:AK33" xr:uid="{90F5D82B-6D12-4679-A2D5-C26867B5CA38}"/>
  <hyperlinks>
    <hyperlink ref="U3" r:id="rId1" xr:uid="{0232BFCA-DD36-475C-892E-9F1225791BB9}"/>
  </hyperlinks>
  <pageMargins left="0.7" right="0.7" top="0.75" bottom="0.75" header="0.3" footer="0.3"/>
  <pageSetup paperSize="17" scale="35" fitToHeight="0" orientation="landscape" r:id="rId2"/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79411B-FA2A-4AD8-AB67-F0C140E80E09}">
  <sheetPr>
    <pageSetUpPr fitToPage="1"/>
  </sheetPr>
  <dimension ref="A1:AL121"/>
  <sheetViews>
    <sheetView showGridLines="0" tabSelected="1" topLeftCell="E1" zoomScale="93" zoomScaleNormal="93" workbookViewId="0">
      <pane ySplit="7" topLeftCell="A91" activePane="bottomLeft" state="frozen"/>
      <selection activeCell="A87" sqref="A87:XFD87"/>
      <selection pane="bottomLeft" activeCell="AA3" sqref="AA3"/>
    </sheetView>
  </sheetViews>
  <sheetFormatPr defaultColWidth="9.140625" defaultRowHeight="14.25" x14ac:dyDescent="0.2"/>
  <cols>
    <col min="1" max="1" width="11.42578125" style="42" bestFit="1" customWidth="1"/>
    <col min="2" max="2" width="13.7109375" style="42" customWidth="1"/>
    <col min="3" max="3" width="15.28515625" style="42" customWidth="1"/>
    <col min="4" max="4" width="15.5703125" style="42" bestFit="1" customWidth="1"/>
    <col min="5" max="5" width="48.7109375" style="42" customWidth="1"/>
    <col min="6" max="6" width="16.42578125" style="42" customWidth="1"/>
    <col min="7" max="7" width="19.28515625" style="42" customWidth="1"/>
    <col min="8" max="9" width="7.5703125" style="42" customWidth="1"/>
    <col min="10" max="10" width="8.28515625" style="42" customWidth="1"/>
    <col min="11" max="12" width="6.140625" style="42" customWidth="1"/>
    <col min="13" max="13" width="6.42578125" style="42" customWidth="1"/>
    <col min="14" max="14" width="8.42578125" style="42" customWidth="1"/>
    <col min="15" max="15" width="6.5703125" style="42" customWidth="1"/>
    <col min="16" max="18" width="6.42578125" style="42" customWidth="1"/>
    <col min="19" max="19" width="7" style="42" customWidth="1"/>
    <col min="20" max="22" width="6.42578125" style="42" customWidth="1"/>
    <col min="23" max="23" width="6.5703125" style="42" customWidth="1"/>
    <col min="24" max="24" width="5.42578125" style="42" customWidth="1"/>
    <col min="25" max="28" width="6.42578125" style="42" customWidth="1"/>
    <col min="29" max="29" width="5.42578125" style="42" customWidth="1"/>
    <col min="30" max="30" width="8.140625" style="42" customWidth="1"/>
    <col min="31" max="31" width="7.85546875" style="42" customWidth="1"/>
    <col min="32" max="32" width="8.42578125" style="42" customWidth="1"/>
    <col min="33" max="33" width="9.7109375" style="42" customWidth="1"/>
    <col min="34" max="34" width="9.28515625" style="42" customWidth="1"/>
    <col min="35" max="35" width="5.42578125" style="42" customWidth="1"/>
    <col min="36" max="36" width="4.140625" style="42" customWidth="1"/>
    <col min="37" max="37" width="5.7109375" style="42" bestFit="1" customWidth="1"/>
    <col min="38" max="38" width="4.140625" style="42" customWidth="1"/>
    <col min="39" max="16384" width="9.140625" style="42"/>
  </cols>
  <sheetData>
    <row r="1" spans="1:38" ht="15" x14ac:dyDescent="0.25">
      <c r="Q1" s="6"/>
    </row>
    <row r="2" spans="1:38" ht="27.75" x14ac:dyDescent="0.25">
      <c r="F2" s="5"/>
      <c r="G2" s="5" t="s">
        <v>59</v>
      </c>
      <c r="L2" s="6"/>
      <c r="P2" s="1" t="s">
        <v>58</v>
      </c>
      <c r="Q2" s="1"/>
      <c r="R2" s="1"/>
      <c r="S2" s="4"/>
      <c r="T2" s="1"/>
      <c r="U2" s="1"/>
    </row>
    <row r="3" spans="1:38" ht="23.25" x14ac:dyDescent="0.25">
      <c r="F3" s="7"/>
      <c r="G3" s="7" t="s">
        <v>495</v>
      </c>
      <c r="L3" s="6"/>
      <c r="P3" s="493" t="s">
        <v>60</v>
      </c>
      <c r="Q3" s="1"/>
      <c r="R3" s="1"/>
      <c r="S3" s="1"/>
      <c r="T3" s="1"/>
      <c r="U3" s="1"/>
    </row>
    <row r="4" spans="1:38" ht="20.25" x14ac:dyDescent="0.2">
      <c r="F4" s="8"/>
      <c r="G4" s="8" t="s">
        <v>62</v>
      </c>
    </row>
    <row r="5" spans="1:38" ht="15.75" x14ac:dyDescent="0.25">
      <c r="B5" s="43"/>
      <c r="C5" s="43"/>
    </row>
    <row r="6" spans="1:38" ht="12.75" customHeight="1" x14ac:dyDescent="0.2">
      <c r="A6" s="44"/>
      <c r="B6" s="44"/>
      <c r="C6" s="44"/>
      <c r="D6" s="44"/>
      <c r="E6" s="44"/>
      <c r="F6" s="45"/>
      <c r="G6" s="45"/>
      <c r="H6" s="46"/>
      <c r="I6" s="12" t="s">
        <v>63</v>
      </c>
      <c r="J6" s="29"/>
      <c r="K6" s="46"/>
      <c r="L6" s="12" t="s">
        <v>64</v>
      </c>
      <c r="M6" s="29"/>
      <c r="N6" s="47"/>
      <c r="O6" s="46"/>
      <c r="P6" s="14"/>
      <c r="Q6" s="12" t="s">
        <v>65</v>
      </c>
      <c r="R6" s="30"/>
      <c r="S6" s="29"/>
      <c r="T6" s="46"/>
      <c r="U6" s="14"/>
      <c r="V6" s="12" t="s">
        <v>66</v>
      </c>
      <c r="W6" s="30"/>
      <c r="X6" s="29"/>
      <c r="Y6" s="46"/>
      <c r="Z6" s="14"/>
      <c r="AA6" s="12" t="s">
        <v>67</v>
      </c>
      <c r="AB6" s="12"/>
      <c r="AC6" s="29"/>
      <c r="AD6" s="30"/>
      <c r="AE6" s="30"/>
      <c r="AF6" s="30"/>
      <c r="AG6" s="12" t="s">
        <v>68</v>
      </c>
      <c r="AH6" s="30"/>
      <c r="AI6" s="14"/>
      <c r="AJ6" s="30"/>
      <c r="AK6" s="29"/>
      <c r="AL6" s="32"/>
    </row>
    <row r="7" spans="1:38" ht="56.25" x14ac:dyDescent="0.2">
      <c r="A7" s="15" t="s">
        <v>69</v>
      </c>
      <c r="B7" s="15" t="s">
        <v>496</v>
      </c>
      <c r="C7" s="15" t="s">
        <v>71</v>
      </c>
      <c r="D7" s="15" t="s">
        <v>404</v>
      </c>
      <c r="E7" s="15" t="s">
        <v>405</v>
      </c>
      <c r="F7" s="15" t="s">
        <v>74</v>
      </c>
      <c r="G7" s="15" t="s">
        <v>75</v>
      </c>
      <c r="H7" s="48" t="s">
        <v>76</v>
      </c>
      <c r="I7" s="48" t="s">
        <v>77</v>
      </c>
      <c r="J7" s="48" t="s">
        <v>78</v>
      </c>
      <c r="K7" s="48" t="s">
        <v>77</v>
      </c>
      <c r="L7" s="48" t="s">
        <v>79</v>
      </c>
      <c r="M7" s="48" t="s">
        <v>80</v>
      </c>
      <c r="N7" s="49" t="s">
        <v>81</v>
      </c>
      <c r="O7" s="18" t="s">
        <v>82</v>
      </c>
      <c r="P7" s="19" t="s">
        <v>83</v>
      </c>
      <c r="Q7" s="19" t="s">
        <v>84</v>
      </c>
      <c r="R7" s="19" t="s">
        <v>406</v>
      </c>
      <c r="S7" s="20" t="s">
        <v>407</v>
      </c>
      <c r="T7" s="18" t="s">
        <v>82</v>
      </c>
      <c r="U7" s="19" t="s">
        <v>83</v>
      </c>
      <c r="V7" s="19" t="s">
        <v>84</v>
      </c>
      <c r="W7" s="19" t="s">
        <v>406</v>
      </c>
      <c r="X7" s="20" t="s">
        <v>407</v>
      </c>
      <c r="Y7" s="18" t="s">
        <v>82</v>
      </c>
      <c r="Z7" s="19" t="s">
        <v>83</v>
      </c>
      <c r="AA7" s="19" t="s">
        <v>84</v>
      </c>
      <c r="AB7" s="19" t="s">
        <v>406</v>
      </c>
      <c r="AC7" s="20" t="s">
        <v>407</v>
      </c>
      <c r="AD7" s="18" t="s">
        <v>82</v>
      </c>
      <c r="AE7" s="19" t="s">
        <v>83</v>
      </c>
      <c r="AF7" s="19" t="s">
        <v>84</v>
      </c>
      <c r="AG7" s="19" t="s">
        <v>406</v>
      </c>
      <c r="AH7" s="19" t="s">
        <v>407</v>
      </c>
      <c r="AI7" s="50" t="s">
        <v>87</v>
      </c>
      <c r="AJ7" s="50" t="s">
        <v>88</v>
      </c>
      <c r="AK7" s="20" t="s">
        <v>497</v>
      </c>
      <c r="AL7" s="31"/>
    </row>
    <row r="8" spans="1:38" s="1" customFormat="1" ht="27" customHeight="1" x14ac:dyDescent="0.2">
      <c r="A8" s="52" t="s">
        <v>498</v>
      </c>
      <c r="B8" s="53"/>
      <c r="C8" s="53"/>
      <c r="D8" s="54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  <c r="AI8" s="55"/>
      <c r="AJ8" s="55"/>
      <c r="AK8" s="51"/>
      <c r="AL8" s="2"/>
    </row>
    <row r="9" spans="1:38" s="56" customFormat="1" ht="27" customHeight="1" x14ac:dyDescent="0.2">
      <c r="A9" s="75" t="s">
        <v>499</v>
      </c>
      <c r="B9" s="327" t="s">
        <v>500</v>
      </c>
      <c r="C9" s="76" t="s">
        <v>92</v>
      </c>
      <c r="D9" s="77">
        <v>1396281</v>
      </c>
      <c r="E9" s="76" t="s">
        <v>501</v>
      </c>
      <c r="F9" s="77" t="s">
        <v>502</v>
      </c>
      <c r="G9" s="77" t="s">
        <v>503</v>
      </c>
      <c r="H9" s="78">
        <v>8.44</v>
      </c>
      <c r="I9" s="78">
        <v>25.32</v>
      </c>
      <c r="J9" s="78">
        <v>101.28</v>
      </c>
      <c r="K9" s="77">
        <v>4</v>
      </c>
      <c r="L9" s="77">
        <v>3</v>
      </c>
      <c r="M9" s="77">
        <v>12</v>
      </c>
      <c r="N9" s="78"/>
      <c r="O9" s="79">
        <v>1.85</v>
      </c>
      <c r="P9" s="80">
        <v>3</v>
      </c>
      <c r="Q9" s="80">
        <v>6.44</v>
      </c>
      <c r="R9" s="80">
        <v>0.44</v>
      </c>
      <c r="S9" s="80">
        <v>0.02</v>
      </c>
      <c r="T9" s="79">
        <v>5.88</v>
      </c>
      <c r="U9" s="80">
        <v>1.94</v>
      </c>
      <c r="V9" s="80">
        <v>7</v>
      </c>
      <c r="W9" s="80">
        <v>1.41</v>
      </c>
      <c r="X9" s="81">
        <v>0.05</v>
      </c>
      <c r="Y9" s="79">
        <v>8.6999999999999993</v>
      </c>
      <c r="Z9" s="80">
        <v>6.32</v>
      </c>
      <c r="AA9" s="80">
        <v>7.39</v>
      </c>
      <c r="AB9" s="80">
        <v>6.05</v>
      </c>
      <c r="AC9" s="81">
        <v>0.23</v>
      </c>
      <c r="AD9" s="82">
        <v>48</v>
      </c>
      <c r="AE9" s="82">
        <v>40</v>
      </c>
      <c r="AF9" s="82">
        <v>49.34</v>
      </c>
      <c r="AG9" s="98">
        <v>1212.5999999999999</v>
      </c>
      <c r="AH9" s="82">
        <v>54.82</v>
      </c>
      <c r="AI9" s="83">
        <v>34</v>
      </c>
      <c r="AJ9" s="83">
        <v>6</v>
      </c>
      <c r="AK9" s="84">
        <v>204</v>
      </c>
      <c r="AL9" s="85"/>
    </row>
    <row r="10" spans="1:38" s="133" customFormat="1" ht="27" customHeight="1" x14ac:dyDescent="0.2">
      <c r="A10" s="122" t="s">
        <v>504</v>
      </c>
      <c r="B10" s="123" t="s">
        <v>505</v>
      </c>
      <c r="C10" s="123" t="s">
        <v>92</v>
      </c>
      <c r="D10" s="87">
        <v>1809132</v>
      </c>
      <c r="E10" s="123" t="s">
        <v>506</v>
      </c>
      <c r="F10" s="124" t="s">
        <v>507</v>
      </c>
      <c r="G10" s="124" t="s">
        <v>508</v>
      </c>
      <c r="H10" s="104">
        <v>8.44</v>
      </c>
      <c r="I10" s="104">
        <v>25.32</v>
      </c>
      <c r="J10" s="104">
        <v>101.28</v>
      </c>
      <c r="K10" s="124">
        <v>4</v>
      </c>
      <c r="L10" s="124">
        <v>3</v>
      </c>
      <c r="M10" s="124">
        <v>12</v>
      </c>
      <c r="N10" s="104" t="s">
        <v>509</v>
      </c>
      <c r="O10" s="125">
        <v>1.885</v>
      </c>
      <c r="P10" s="126">
        <v>2.968</v>
      </c>
      <c r="Q10" s="126">
        <v>6.3170000000000002</v>
      </c>
      <c r="R10" s="126">
        <v>0.439</v>
      </c>
      <c r="S10" s="126">
        <v>0.02</v>
      </c>
      <c r="T10" s="125">
        <v>7.4370000000000003</v>
      </c>
      <c r="U10" s="126">
        <v>1.9379999999999999</v>
      </c>
      <c r="V10" s="126">
        <v>6.3449999999999998</v>
      </c>
      <c r="W10" s="126">
        <v>1.3180000000000001</v>
      </c>
      <c r="X10" s="127">
        <v>5.2999999999999999E-2</v>
      </c>
      <c r="Y10" s="125">
        <v>8.32</v>
      </c>
      <c r="Z10" s="126">
        <v>6.32</v>
      </c>
      <c r="AA10" s="126">
        <v>7.39</v>
      </c>
      <c r="AB10" s="126">
        <v>5.5490000000000004</v>
      </c>
      <c r="AC10" s="127">
        <v>0.22500000000000001</v>
      </c>
      <c r="AD10" s="128">
        <v>48</v>
      </c>
      <c r="AE10" s="128">
        <v>40</v>
      </c>
      <c r="AF10" s="128">
        <v>49.341000000000001</v>
      </c>
      <c r="AG10" s="129">
        <v>1181.8</v>
      </c>
      <c r="AH10" s="128">
        <v>54.823</v>
      </c>
      <c r="AI10" s="130">
        <v>34</v>
      </c>
      <c r="AJ10" s="130">
        <v>6</v>
      </c>
      <c r="AK10" s="131">
        <v>204</v>
      </c>
      <c r="AL10" s="132"/>
    </row>
    <row r="11" spans="1:38" s="133" customFormat="1" ht="27" customHeight="1" x14ac:dyDescent="0.2">
      <c r="A11" s="122" t="s">
        <v>510</v>
      </c>
      <c r="B11" s="123" t="s">
        <v>505</v>
      </c>
      <c r="C11" s="123" t="s">
        <v>92</v>
      </c>
      <c r="D11" s="87">
        <v>1809132</v>
      </c>
      <c r="E11" s="123" t="s">
        <v>511</v>
      </c>
      <c r="F11" s="124" t="s">
        <v>512</v>
      </c>
      <c r="G11" s="124" t="s">
        <v>513</v>
      </c>
      <c r="H11" s="104">
        <v>8.44</v>
      </c>
      <c r="I11" s="104">
        <v>25.32</v>
      </c>
      <c r="J11" s="104">
        <v>101.28</v>
      </c>
      <c r="K11" s="124">
        <v>4</v>
      </c>
      <c r="L11" s="124">
        <v>3</v>
      </c>
      <c r="M11" s="124">
        <v>12</v>
      </c>
      <c r="N11" s="104" t="s">
        <v>509</v>
      </c>
      <c r="O11" s="125">
        <v>1.885</v>
      </c>
      <c r="P11" s="126">
        <v>2.968</v>
      </c>
      <c r="Q11" s="126">
        <v>6.3170000000000002</v>
      </c>
      <c r="R11" s="126">
        <v>0.439</v>
      </c>
      <c r="S11" s="126">
        <v>0.02</v>
      </c>
      <c r="T11" s="125">
        <v>7.4370000000000003</v>
      </c>
      <c r="U11" s="126">
        <v>1.9379999999999999</v>
      </c>
      <c r="V11" s="126">
        <v>6.3449999999999998</v>
      </c>
      <c r="W11" s="126">
        <v>1.3180000000000001</v>
      </c>
      <c r="X11" s="127">
        <v>5.2999999999999999E-2</v>
      </c>
      <c r="Y11" s="125">
        <v>8.32</v>
      </c>
      <c r="Z11" s="126">
        <v>6.32</v>
      </c>
      <c r="AA11" s="126">
        <v>7.39</v>
      </c>
      <c r="AB11" s="126">
        <v>5.5490000000000004</v>
      </c>
      <c r="AC11" s="127">
        <v>0.22500000000000001</v>
      </c>
      <c r="AD11" s="128">
        <v>48</v>
      </c>
      <c r="AE11" s="128">
        <v>40</v>
      </c>
      <c r="AF11" s="128">
        <v>49.341000000000001</v>
      </c>
      <c r="AG11" s="129">
        <v>1181.8</v>
      </c>
      <c r="AH11" s="128">
        <v>54.823</v>
      </c>
      <c r="AI11" s="130">
        <v>34</v>
      </c>
      <c r="AJ11" s="130">
        <v>6</v>
      </c>
      <c r="AK11" s="131">
        <v>204</v>
      </c>
      <c r="AL11" s="132"/>
    </row>
    <row r="12" spans="1:38" s="57" customFormat="1" ht="27" customHeight="1" x14ac:dyDescent="0.2">
      <c r="A12" s="86" t="s">
        <v>514</v>
      </c>
      <c r="B12" s="88"/>
      <c r="C12" s="88" t="s">
        <v>92</v>
      </c>
      <c r="D12" s="87">
        <v>1396288</v>
      </c>
      <c r="E12" s="88" t="s">
        <v>515</v>
      </c>
      <c r="F12" s="87" t="s">
        <v>516</v>
      </c>
      <c r="G12" s="87" t="s">
        <v>517</v>
      </c>
      <c r="H12" s="89">
        <v>8.44</v>
      </c>
      <c r="I12" s="89">
        <v>25.32</v>
      </c>
      <c r="J12" s="89">
        <v>101.28</v>
      </c>
      <c r="K12" s="87">
        <v>4</v>
      </c>
      <c r="L12" s="87">
        <v>3</v>
      </c>
      <c r="M12" s="87">
        <v>12</v>
      </c>
      <c r="N12" s="89"/>
      <c r="O12" s="90">
        <v>1.85</v>
      </c>
      <c r="P12" s="91">
        <v>3</v>
      </c>
      <c r="Q12" s="91">
        <v>6.44</v>
      </c>
      <c r="R12" s="91">
        <v>0.44</v>
      </c>
      <c r="S12" s="91">
        <v>0.02</v>
      </c>
      <c r="T12" s="90">
        <v>5.88</v>
      </c>
      <c r="U12" s="91">
        <v>1.94</v>
      </c>
      <c r="V12" s="91">
        <v>7</v>
      </c>
      <c r="W12" s="91">
        <v>1.41</v>
      </c>
      <c r="X12" s="92">
        <v>0.05</v>
      </c>
      <c r="Y12" s="90">
        <v>8.6999999999999993</v>
      </c>
      <c r="Z12" s="91">
        <v>6.32</v>
      </c>
      <c r="AA12" s="91">
        <v>7.39</v>
      </c>
      <c r="AB12" s="91">
        <v>6.05</v>
      </c>
      <c r="AC12" s="92">
        <v>0.23</v>
      </c>
      <c r="AD12" s="93">
        <v>48</v>
      </c>
      <c r="AE12" s="93">
        <v>40</v>
      </c>
      <c r="AF12" s="93">
        <v>49.34</v>
      </c>
      <c r="AG12" s="97">
        <v>1212.5999999999999</v>
      </c>
      <c r="AH12" s="93">
        <v>54.82</v>
      </c>
      <c r="AI12" s="94">
        <v>34</v>
      </c>
      <c r="AJ12" s="94">
        <v>6</v>
      </c>
      <c r="AK12" s="95">
        <v>204</v>
      </c>
      <c r="AL12" s="96"/>
    </row>
    <row r="13" spans="1:38" s="56" customFormat="1" ht="27" customHeight="1" x14ac:dyDescent="0.2">
      <c r="A13" s="75" t="s">
        <v>518</v>
      </c>
      <c r="B13" s="327" t="s">
        <v>500</v>
      </c>
      <c r="C13" s="76" t="s">
        <v>92</v>
      </c>
      <c r="D13" s="77">
        <v>1460722</v>
      </c>
      <c r="E13" s="76" t="s">
        <v>519</v>
      </c>
      <c r="F13" s="77" t="s">
        <v>520</v>
      </c>
      <c r="G13" s="77" t="s">
        <v>521</v>
      </c>
      <c r="H13" s="78">
        <v>8.44</v>
      </c>
      <c r="I13" s="78">
        <v>25.32</v>
      </c>
      <c r="J13" s="78">
        <v>101.28</v>
      </c>
      <c r="K13" s="77">
        <v>4</v>
      </c>
      <c r="L13" s="77">
        <v>3</v>
      </c>
      <c r="M13" s="77">
        <v>12</v>
      </c>
      <c r="N13" s="78"/>
      <c r="O13" s="79">
        <v>1.85</v>
      </c>
      <c r="P13" s="80">
        <v>3</v>
      </c>
      <c r="Q13" s="80">
        <v>6.44</v>
      </c>
      <c r="R13" s="80">
        <v>0.44</v>
      </c>
      <c r="S13" s="80">
        <v>0.02</v>
      </c>
      <c r="T13" s="79">
        <v>5.88</v>
      </c>
      <c r="U13" s="80">
        <v>1.94</v>
      </c>
      <c r="V13" s="80">
        <v>7</v>
      </c>
      <c r="W13" s="80">
        <v>1.41</v>
      </c>
      <c r="X13" s="81">
        <v>0.05</v>
      </c>
      <c r="Y13" s="79">
        <v>8.6999999999999993</v>
      </c>
      <c r="Z13" s="80">
        <v>6.32</v>
      </c>
      <c r="AA13" s="80">
        <v>7.39</v>
      </c>
      <c r="AB13" s="80">
        <v>6.05</v>
      </c>
      <c r="AC13" s="81">
        <v>0.23</v>
      </c>
      <c r="AD13" s="82">
        <v>48</v>
      </c>
      <c r="AE13" s="82">
        <v>40</v>
      </c>
      <c r="AF13" s="82">
        <v>49.34</v>
      </c>
      <c r="AG13" s="98">
        <v>1212.5999999999999</v>
      </c>
      <c r="AH13" s="82">
        <v>54.82</v>
      </c>
      <c r="AI13" s="83">
        <v>34</v>
      </c>
      <c r="AJ13" s="83">
        <v>6</v>
      </c>
      <c r="AK13" s="84">
        <v>204</v>
      </c>
      <c r="AL13" s="85"/>
    </row>
    <row r="14" spans="1:38" s="57" customFormat="1" ht="27" customHeight="1" x14ac:dyDescent="0.2">
      <c r="A14" s="86" t="s">
        <v>522</v>
      </c>
      <c r="B14" s="88"/>
      <c r="C14" s="88" t="s">
        <v>92</v>
      </c>
      <c r="D14" s="87">
        <v>1649407</v>
      </c>
      <c r="E14" s="88" t="s">
        <v>523</v>
      </c>
      <c r="F14" s="87" t="s">
        <v>524</v>
      </c>
      <c r="G14" s="87" t="s">
        <v>525</v>
      </c>
      <c r="H14" s="89">
        <v>8.44</v>
      </c>
      <c r="I14" s="89">
        <v>25.32</v>
      </c>
      <c r="J14" s="89">
        <v>101.28</v>
      </c>
      <c r="K14" s="87">
        <v>4</v>
      </c>
      <c r="L14" s="87">
        <v>3</v>
      </c>
      <c r="M14" s="87">
        <v>12</v>
      </c>
      <c r="N14" s="89"/>
      <c r="O14" s="90">
        <v>1.9690000000000001</v>
      </c>
      <c r="P14" s="91">
        <v>1.9690000000000001</v>
      </c>
      <c r="Q14" s="91">
        <v>7.2050000000000001</v>
      </c>
      <c r="R14" s="91">
        <v>0.443</v>
      </c>
      <c r="S14" s="91">
        <v>1.6E-2</v>
      </c>
      <c r="T14" s="90">
        <v>5.9059999999999997</v>
      </c>
      <c r="U14" s="91">
        <v>1.9690000000000001</v>
      </c>
      <c r="V14" s="91">
        <v>7.2050000000000001</v>
      </c>
      <c r="W14" s="91">
        <v>1.3340000000000001</v>
      </c>
      <c r="X14" s="92">
        <v>4.8000000000000001E-2</v>
      </c>
      <c r="Y14" s="90">
        <v>8.75</v>
      </c>
      <c r="Z14" s="91">
        <v>6.6</v>
      </c>
      <c r="AA14" s="91">
        <v>8</v>
      </c>
      <c r="AB14" s="91">
        <v>5.952</v>
      </c>
      <c r="AC14" s="92">
        <v>0.248</v>
      </c>
      <c r="AD14" s="93">
        <v>48</v>
      </c>
      <c r="AE14" s="93">
        <v>40</v>
      </c>
      <c r="AF14" s="93">
        <v>45.5</v>
      </c>
      <c r="AG14" s="97">
        <v>972.56</v>
      </c>
      <c r="AH14" s="93">
        <v>50.555284811244128</v>
      </c>
      <c r="AI14" s="94">
        <v>31</v>
      </c>
      <c r="AJ14" s="94">
        <v>5</v>
      </c>
      <c r="AK14" s="95">
        <v>155</v>
      </c>
      <c r="AL14" s="96"/>
    </row>
    <row r="15" spans="1:38" s="1" customFormat="1" ht="27" customHeight="1" x14ac:dyDescent="0.2">
      <c r="A15" s="86" t="s">
        <v>526</v>
      </c>
      <c r="B15" s="99"/>
      <c r="C15" s="88" t="s">
        <v>92</v>
      </c>
      <c r="D15" s="99">
        <v>1649407</v>
      </c>
      <c r="E15" s="100" t="s">
        <v>527</v>
      </c>
      <c r="F15" s="87" t="s">
        <v>528</v>
      </c>
      <c r="G15" s="87" t="s">
        <v>529</v>
      </c>
      <c r="H15" s="89">
        <v>8.44</v>
      </c>
      <c r="I15" s="89">
        <v>25.32</v>
      </c>
      <c r="J15" s="89">
        <v>101.28</v>
      </c>
      <c r="K15" s="87">
        <v>4</v>
      </c>
      <c r="L15" s="87">
        <v>3</v>
      </c>
      <c r="M15" s="87">
        <v>12</v>
      </c>
      <c r="N15" s="89"/>
      <c r="O15" s="90">
        <v>1.9690000000000001</v>
      </c>
      <c r="P15" s="91">
        <v>1.9690000000000001</v>
      </c>
      <c r="Q15" s="91">
        <v>7.2050000000000001</v>
      </c>
      <c r="R15" s="91">
        <v>0.443</v>
      </c>
      <c r="S15" s="91">
        <v>1.6E-2</v>
      </c>
      <c r="T15" s="90">
        <v>5.9059999999999997</v>
      </c>
      <c r="U15" s="91">
        <v>1.9690000000000001</v>
      </c>
      <c r="V15" s="91">
        <v>7.2050000000000001</v>
      </c>
      <c r="W15" s="91">
        <v>1.3340000000000001</v>
      </c>
      <c r="X15" s="92">
        <v>4.8000000000000001E-2</v>
      </c>
      <c r="Y15" s="90">
        <v>8.75</v>
      </c>
      <c r="Z15" s="91">
        <v>6.6</v>
      </c>
      <c r="AA15" s="91">
        <v>8</v>
      </c>
      <c r="AB15" s="91">
        <v>5.952</v>
      </c>
      <c r="AC15" s="92">
        <v>0.248</v>
      </c>
      <c r="AD15" s="93">
        <v>48</v>
      </c>
      <c r="AE15" s="93">
        <v>40</v>
      </c>
      <c r="AF15" s="93">
        <v>45.5</v>
      </c>
      <c r="AG15" s="97">
        <v>972.56</v>
      </c>
      <c r="AH15" s="93">
        <v>50.555284811244128</v>
      </c>
      <c r="AI15" s="94">
        <v>31</v>
      </c>
      <c r="AJ15" s="94">
        <v>5</v>
      </c>
      <c r="AK15" s="95">
        <v>155</v>
      </c>
      <c r="AL15" s="2"/>
    </row>
    <row r="16" spans="1:38" s="57" customFormat="1" ht="27" customHeight="1" x14ac:dyDescent="0.2">
      <c r="A16" s="86" t="s">
        <v>530</v>
      </c>
      <c r="B16" s="88"/>
      <c r="C16" s="88" t="s">
        <v>92</v>
      </c>
      <c r="D16" s="87">
        <v>1512985</v>
      </c>
      <c r="E16" s="88" t="s">
        <v>531</v>
      </c>
      <c r="F16" s="87" t="s">
        <v>532</v>
      </c>
      <c r="G16" s="87" t="s">
        <v>533</v>
      </c>
      <c r="H16" s="89">
        <v>7.79</v>
      </c>
      <c r="I16" s="89">
        <v>23.37</v>
      </c>
      <c r="J16" s="89">
        <v>93.48</v>
      </c>
      <c r="K16" s="87">
        <v>4</v>
      </c>
      <c r="L16" s="87">
        <v>3</v>
      </c>
      <c r="M16" s="87">
        <v>12</v>
      </c>
      <c r="N16" s="89"/>
      <c r="O16" s="90">
        <v>2.125</v>
      </c>
      <c r="P16" s="91">
        <v>2.125</v>
      </c>
      <c r="Q16" s="91">
        <v>7.3620000000000001</v>
      </c>
      <c r="R16" s="91">
        <v>0.5</v>
      </c>
      <c r="S16" s="91">
        <v>1.9E-2</v>
      </c>
      <c r="T16" s="90">
        <v>6.25</v>
      </c>
      <c r="U16" s="91">
        <v>2.1280000000000001</v>
      </c>
      <c r="V16" s="91">
        <v>7.4020000000000001</v>
      </c>
      <c r="W16" s="91">
        <v>1.55</v>
      </c>
      <c r="X16" s="92">
        <v>5.7000000000000002E-2</v>
      </c>
      <c r="Y16" s="90">
        <v>9.1950000000000003</v>
      </c>
      <c r="Z16" s="91">
        <v>6.6950000000000003</v>
      </c>
      <c r="AA16" s="91">
        <v>8.125</v>
      </c>
      <c r="AB16" s="91">
        <v>6.75</v>
      </c>
      <c r="AC16" s="92">
        <v>0.28899999999999998</v>
      </c>
      <c r="AD16" s="93">
        <v>48</v>
      </c>
      <c r="AE16" s="93">
        <v>40</v>
      </c>
      <c r="AF16" s="93">
        <v>46.23</v>
      </c>
      <c r="AG16" s="254">
        <v>1029</v>
      </c>
      <c r="AH16" s="93">
        <v>51.249955856905743</v>
      </c>
      <c r="AI16" s="94">
        <v>29</v>
      </c>
      <c r="AJ16" s="94">
        <v>5</v>
      </c>
      <c r="AK16" s="95">
        <v>145</v>
      </c>
      <c r="AL16" s="96"/>
    </row>
    <row r="17" spans="1:38" s="57" customFormat="1" ht="27" customHeight="1" x14ac:dyDescent="0.2">
      <c r="A17" s="52" t="s">
        <v>534</v>
      </c>
      <c r="B17" s="53"/>
      <c r="C17" s="53"/>
      <c r="D17" s="54"/>
      <c r="E17" s="55"/>
      <c r="F17" s="55"/>
      <c r="G17" s="55"/>
      <c r="H17" s="55"/>
      <c r="I17" s="55"/>
      <c r="J17" s="55"/>
      <c r="K17" s="55"/>
      <c r="L17" s="55"/>
      <c r="M17" s="55"/>
      <c r="N17" s="55"/>
      <c r="O17" s="55"/>
      <c r="P17" s="55"/>
      <c r="Q17" s="55"/>
      <c r="R17" s="55"/>
      <c r="S17" s="55"/>
      <c r="T17" s="55"/>
      <c r="U17" s="55"/>
      <c r="V17" s="55"/>
      <c r="W17" s="55"/>
      <c r="X17" s="55"/>
      <c r="Y17" s="55"/>
      <c r="Z17" s="55"/>
      <c r="AA17" s="55"/>
      <c r="AB17" s="55"/>
      <c r="AC17" s="55"/>
      <c r="AD17" s="55"/>
      <c r="AE17" s="55"/>
      <c r="AF17" s="55"/>
      <c r="AG17" s="55"/>
      <c r="AH17" s="55"/>
      <c r="AI17" s="368"/>
      <c r="AJ17" s="368"/>
      <c r="AK17" s="369"/>
      <c r="AL17" s="96"/>
    </row>
    <row r="18" spans="1:38" s="57" customFormat="1" ht="27" customHeight="1" x14ac:dyDescent="0.2">
      <c r="A18" s="86" t="s">
        <v>535</v>
      </c>
      <c r="B18" s="88"/>
      <c r="C18" s="88" t="s">
        <v>92</v>
      </c>
      <c r="D18" s="87">
        <v>1396288</v>
      </c>
      <c r="E18" s="88" t="s">
        <v>536</v>
      </c>
      <c r="F18" s="87" t="s">
        <v>537</v>
      </c>
      <c r="G18" s="87" t="s">
        <v>538</v>
      </c>
      <c r="H18" s="89">
        <v>8.44</v>
      </c>
      <c r="I18" s="89">
        <v>25.32</v>
      </c>
      <c r="J18" s="89">
        <v>101.28</v>
      </c>
      <c r="K18" s="87">
        <v>4</v>
      </c>
      <c r="L18" s="87">
        <v>3</v>
      </c>
      <c r="M18" s="87">
        <v>12</v>
      </c>
      <c r="N18" s="89"/>
      <c r="O18" s="90">
        <v>1.85</v>
      </c>
      <c r="P18" s="91">
        <v>3</v>
      </c>
      <c r="Q18" s="91">
        <v>6.44</v>
      </c>
      <c r="R18" s="91">
        <v>0.44</v>
      </c>
      <c r="S18" s="91">
        <v>0.02</v>
      </c>
      <c r="T18" s="90">
        <v>5.88</v>
      </c>
      <c r="U18" s="91">
        <v>1.94</v>
      </c>
      <c r="V18" s="91">
        <v>7</v>
      </c>
      <c r="W18" s="91">
        <v>1.41</v>
      </c>
      <c r="X18" s="92">
        <v>0.05</v>
      </c>
      <c r="Y18" s="90">
        <v>8.6999999999999993</v>
      </c>
      <c r="Z18" s="91">
        <v>6.32</v>
      </c>
      <c r="AA18" s="91">
        <v>7.39</v>
      </c>
      <c r="AB18" s="91">
        <v>6.05</v>
      </c>
      <c r="AC18" s="92">
        <v>0.23</v>
      </c>
      <c r="AD18" s="93">
        <v>48</v>
      </c>
      <c r="AE18" s="93">
        <v>40</v>
      </c>
      <c r="AF18" s="93">
        <v>49.34</v>
      </c>
      <c r="AG18" s="97">
        <v>1212.5999999999999</v>
      </c>
      <c r="AH18" s="93">
        <v>54.82</v>
      </c>
      <c r="AI18" s="94">
        <v>34</v>
      </c>
      <c r="AJ18" s="94">
        <v>6</v>
      </c>
      <c r="AK18" s="95">
        <v>204</v>
      </c>
      <c r="AL18" s="96"/>
    </row>
    <row r="19" spans="1:38" s="57" customFormat="1" ht="27" customHeight="1" x14ac:dyDescent="0.2">
      <c r="A19" s="86" t="s">
        <v>539</v>
      </c>
      <c r="B19" s="88"/>
      <c r="C19" s="88" t="s">
        <v>92</v>
      </c>
      <c r="D19" s="87">
        <v>1396285</v>
      </c>
      <c r="E19" s="88" t="s">
        <v>540</v>
      </c>
      <c r="F19" s="87" t="s">
        <v>541</v>
      </c>
      <c r="G19" s="87" t="s">
        <v>542</v>
      </c>
      <c r="H19" s="89">
        <v>7.79</v>
      </c>
      <c r="I19" s="89">
        <v>23.37</v>
      </c>
      <c r="J19" s="89">
        <v>93.48</v>
      </c>
      <c r="K19" s="87">
        <v>4</v>
      </c>
      <c r="L19" s="87">
        <v>3</v>
      </c>
      <c r="M19" s="87">
        <v>12</v>
      </c>
      <c r="N19" s="89"/>
      <c r="O19" s="90">
        <v>2.125</v>
      </c>
      <c r="P19" s="91">
        <v>2.125</v>
      </c>
      <c r="Q19" s="91">
        <v>7.3620000000000001</v>
      </c>
      <c r="R19" s="91">
        <v>0.5</v>
      </c>
      <c r="S19" s="91">
        <v>1.9E-2</v>
      </c>
      <c r="T19" s="90">
        <v>6.25</v>
      </c>
      <c r="U19" s="91">
        <v>2.1280000000000001</v>
      </c>
      <c r="V19" s="91">
        <v>7.4020000000000001</v>
      </c>
      <c r="W19" s="91">
        <v>1.55</v>
      </c>
      <c r="X19" s="92">
        <v>5.7000000000000002E-2</v>
      </c>
      <c r="Y19" s="90">
        <v>9.1950000000000003</v>
      </c>
      <c r="Z19" s="91">
        <v>6.6950000000000003</v>
      </c>
      <c r="AA19" s="91">
        <v>8.125</v>
      </c>
      <c r="AB19" s="91">
        <v>6.7510000000000003</v>
      </c>
      <c r="AC19" s="92">
        <v>0.28899999999999998</v>
      </c>
      <c r="AD19" s="93">
        <v>48</v>
      </c>
      <c r="AE19" s="93">
        <v>40</v>
      </c>
      <c r="AF19" s="93">
        <v>46.23</v>
      </c>
      <c r="AG19" s="97">
        <v>1028.895</v>
      </c>
      <c r="AH19" s="93">
        <v>51.25</v>
      </c>
      <c r="AI19" s="94">
        <v>29</v>
      </c>
      <c r="AJ19" s="94">
        <v>5</v>
      </c>
      <c r="AK19" s="95">
        <v>145</v>
      </c>
      <c r="AL19" s="96"/>
    </row>
    <row r="20" spans="1:38" s="133" customFormat="1" ht="27" customHeight="1" x14ac:dyDescent="0.2">
      <c r="A20" s="122" t="s">
        <v>543</v>
      </c>
      <c r="B20" s="123" t="s">
        <v>505</v>
      </c>
      <c r="C20" s="123" t="s">
        <v>92</v>
      </c>
      <c r="D20" s="87">
        <v>1808978</v>
      </c>
      <c r="E20" s="123" t="s">
        <v>544</v>
      </c>
      <c r="F20" s="124" t="s">
        <v>545</v>
      </c>
      <c r="G20" s="124" t="s">
        <v>546</v>
      </c>
      <c r="H20" s="104">
        <v>7.8</v>
      </c>
      <c r="I20" s="104">
        <v>23.4</v>
      </c>
      <c r="J20" s="104">
        <v>93.6</v>
      </c>
      <c r="K20" s="124">
        <v>4</v>
      </c>
      <c r="L20" s="124">
        <v>3</v>
      </c>
      <c r="M20" s="124">
        <v>12</v>
      </c>
      <c r="N20" s="104" t="s">
        <v>509</v>
      </c>
      <c r="O20" s="125">
        <v>1.52</v>
      </c>
      <c r="P20" s="126">
        <v>2.2839999999999998</v>
      </c>
      <c r="Q20" s="126">
        <v>7.1879999999999997</v>
      </c>
      <c r="R20" s="126">
        <v>0.498</v>
      </c>
      <c r="S20" s="126">
        <v>1.4E-2</v>
      </c>
      <c r="T20" s="125">
        <v>4.5629999999999997</v>
      </c>
      <c r="U20" s="126">
        <v>2.3130000000000002</v>
      </c>
      <c r="V20" s="126">
        <v>7.25</v>
      </c>
      <c r="W20" s="126">
        <v>1.5980000000000001</v>
      </c>
      <c r="X20" s="315">
        <v>4.3999999999999997E-2</v>
      </c>
      <c r="Y20" s="125">
        <v>9.6950000000000003</v>
      </c>
      <c r="Z20" s="126">
        <v>5.133</v>
      </c>
      <c r="AA20" s="126">
        <v>8.14</v>
      </c>
      <c r="AB20" s="394">
        <v>6.6870000000000003</v>
      </c>
      <c r="AC20" s="315">
        <v>0.23400000000000001</v>
      </c>
      <c r="AD20" s="128">
        <v>48</v>
      </c>
      <c r="AE20" s="128">
        <v>40</v>
      </c>
      <c r="AF20" s="128">
        <v>46.2</v>
      </c>
      <c r="AG20" s="313">
        <v>1220.2049999999999</v>
      </c>
      <c r="AH20" s="128">
        <v>51.332999999999998</v>
      </c>
      <c r="AI20" s="130">
        <v>35</v>
      </c>
      <c r="AJ20" s="130">
        <v>5</v>
      </c>
      <c r="AK20" s="131">
        <v>175</v>
      </c>
      <c r="AL20" s="132"/>
    </row>
    <row r="21" spans="1:38" s="1" customFormat="1" ht="27" customHeight="1" x14ac:dyDescent="0.2">
      <c r="A21" s="52" t="s">
        <v>547</v>
      </c>
      <c r="B21" s="457" t="s">
        <v>136</v>
      </c>
      <c r="C21" s="53"/>
      <c r="D21" s="54"/>
      <c r="E21" s="55"/>
      <c r="F21" s="55"/>
      <c r="G21" s="55"/>
      <c r="H21" s="55"/>
      <c r="I21" s="55"/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55"/>
      <c r="AA21" s="55"/>
      <c r="AB21" s="55"/>
      <c r="AC21" s="55"/>
      <c r="AD21" s="55"/>
      <c r="AE21" s="55"/>
      <c r="AF21" s="55"/>
      <c r="AG21" s="55"/>
      <c r="AH21" s="55"/>
      <c r="AI21" s="55"/>
      <c r="AJ21" s="55"/>
      <c r="AK21" s="51"/>
      <c r="AL21" s="2"/>
    </row>
    <row r="22" spans="1:38" s="56" customFormat="1" ht="27" customHeight="1" x14ac:dyDescent="0.2">
      <c r="A22" s="75" t="s">
        <v>548</v>
      </c>
      <c r="B22" s="327" t="s">
        <v>500</v>
      </c>
      <c r="C22" s="76" t="s">
        <v>92</v>
      </c>
      <c r="D22" s="77">
        <v>1697268</v>
      </c>
      <c r="E22" s="76" t="s">
        <v>549</v>
      </c>
      <c r="F22" s="77" t="s">
        <v>550</v>
      </c>
      <c r="G22" s="77" t="s">
        <v>551</v>
      </c>
      <c r="H22" s="78">
        <v>7.3</v>
      </c>
      <c r="I22" s="78">
        <v>21.9</v>
      </c>
      <c r="J22" s="78">
        <v>87.6</v>
      </c>
      <c r="K22" s="77">
        <v>4</v>
      </c>
      <c r="L22" s="77">
        <v>3</v>
      </c>
      <c r="M22" s="77">
        <v>12</v>
      </c>
      <c r="N22" s="78"/>
      <c r="O22" s="79">
        <v>1.85</v>
      </c>
      <c r="P22" s="80">
        <v>3</v>
      </c>
      <c r="Q22" s="80">
        <v>5.75</v>
      </c>
      <c r="R22" s="80">
        <v>0.33</v>
      </c>
      <c r="S22" s="395">
        <v>0.02</v>
      </c>
      <c r="T22" s="79">
        <v>6</v>
      </c>
      <c r="U22" s="80">
        <v>2</v>
      </c>
      <c r="V22" s="80">
        <v>6</v>
      </c>
      <c r="W22" s="80">
        <v>1.05</v>
      </c>
      <c r="X22" s="81">
        <v>0.04</v>
      </c>
      <c r="Y22" s="79">
        <v>8.6999999999999993</v>
      </c>
      <c r="Z22" s="80">
        <v>6.32</v>
      </c>
      <c r="AA22" s="80">
        <v>6.88</v>
      </c>
      <c r="AB22" s="80">
        <v>4.45</v>
      </c>
      <c r="AC22" s="81">
        <v>0.21</v>
      </c>
      <c r="AD22" s="82">
        <v>48</v>
      </c>
      <c r="AE22" s="82">
        <v>40</v>
      </c>
      <c r="AF22" s="82">
        <v>46.25</v>
      </c>
      <c r="AG22" s="396">
        <v>958.48</v>
      </c>
      <c r="AH22" s="397">
        <v>51.39</v>
      </c>
      <c r="AI22" s="83">
        <v>34</v>
      </c>
      <c r="AJ22" s="83">
        <v>6</v>
      </c>
      <c r="AK22" s="84">
        <v>204</v>
      </c>
      <c r="AL22" s="85"/>
    </row>
    <row r="23" spans="1:38" s="57" customFormat="1" ht="27" customHeight="1" x14ac:dyDescent="0.2">
      <c r="A23" s="86" t="s">
        <v>552</v>
      </c>
      <c r="B23" s="237"/>
      <c r="C23" s="88" t="s">
        <v>92</v>
      </c>
      <c r="D23" s="87">
        <v>1697101</v>
      </c>
      <c r="E23" s="88" t="s">
        <v>553</v>
      </c>
      <c r="F23" s="87" t="s">
        <v>554</v>
      </c>
      <c r="G23" s="87" t="s">
        <v>555</v>
      </c>
      <c r="H23" s="89">
        <v>8.39</v>
      </c>
      <c r="I23" s="89">
        <v>25.17</v>
      </c>
      <c r="J23" s="89">
        <v>100.68</v>
      </c>
      <c r="K23" s="87">
        <v>4</v>
      </c>
      <c r="L23" s="87">
        <v>3</v>
      </c>
      <c r="M23" s="87">
        <v>12</v>
      </c>
      <c r="N23" s="89"/>
      <c r="O23" s="90">
        <v>2.13</v>
      </c>
      <c r="P23" s="91">
        <v>2.13</v>
      </c>
      <c r="Q23" s="91">
        <v>6.63</v>
      </c>
      <c r="R23" s="91">
        <v>2.13</v>
      </c>
      <c r="S23" s="238">
        <v>1.7000000000000001E-2</v>
      </c>
      <c r="T23" s="90">
        <v>6.25</v>
      </c>
      <c r="U23" s="91">
        <v>2.13</v>
      </c>
      <c r="V23" s="91">
        <v>6.64</v>
      </c>
      <c r="W23" s="91">
        <v>0.05</v>
      </c>
      <c r="X23" s="92">
        <v>1.1240000000000001</v>
      </c>
      <c r="Y23" s="90">
        <v>9.19</v>
      </c>
      <c r="Z23" s="91">
        <v>6.69</v>
      </c>
      <c r="AA23" s="91">
        <v>7.25</v>
      </c>
      <c r="AB23" s="91">
        <v>5</v>
      </c>
      <c r="AC23" s="92">
        <v>0.26</v>
      </c>
      <c r="AD23" s="93">
        <v>48</v>
      </c>
      <c r="AE23" s="93">
        <v>40</v>
      </c>
      <c r="AF23" s="93">
        <v>49</v>
      </c>
      <c r="AG23" s="239">
        <v>919.98500000000001</v>
      </c>
      <c r="AH23" s="93">
        <v>54.44</v>
      </c>
      <c r="AI23" s="94">
        <v>29</v>
      </c>
      <c r="AJ23" s="94">
        <v>6</v>
      </c>
      <c r="AK23" s="95">
        <v>174</v>
      </c>
      <c r="AL23" s="96"/>
    </row>
    <row r="24" spans="1:38" s="57" customFormat="1" ht="27" customHeight="1" x14ac:dyDescent="0.2">
      <c r="A24" s="86" t="s">
        <v>556</v>
      </c>
      <c r="B24" s="237"/>
      <c r="C24" s="88" t="s">
        <v>92</v>
      </c>
      <c r="D24" s="87">
        <v>1697280</v>
      </c>
      <c r="E24" s="88" t="s">
        <v>557</v>
      </c>
      <c r="F24" s="87" t="s">
        <v>558</v>
      </c>
      <c r="G24" s="87" t="s">
        <v>559</v>
      </c>
      <c r="H24" s="89">
        <v>8.39</v>
      </c>
      <c r="I24" s="89">
        <v>25.17</v>
      </c>
      <c r="J24" s="89">
        <v>100.68</v>
      </c>
      <c r="K24" s="87">
        <v>4</v>
      </c>
      <c r="L24" s="87">
        <v>3</v>
      </c>
      <c r="M24" s="87">
        <v>12</v>
      </c>
      <c r="N24" s="89"/>
      <c r="O24" s="90">
        <v>1.85</v>
      </c>
      <c r="P24" s="91">
        <v>3</v>
      </c>
      <c r="Q24" s="91">
        <v>5.75</v>
      </c>
      <c r="R24" s="91">
        <v>0.33</v>
      </c>
      <c r="S24" s="238">
        <v>0.02</v>
      </c>
      <c r="T24" s="90">
        <v>6</v>
      </c>
      <c r="U24" s="91">
        <v>2</v>
      </c>
      <c r="V24" s="91">
        <v>6</v>
      </c>
      <c r="W24" s="91">
        <v>1.05</v>
      </c>
      <c r="X24" s="92">
        <v>0.04</v>
      </c>
      <c r="Y24" s="90">
        <v>8.6999999999999993</v>
      </c>
      <c r="Z24" s="91">
        <v>6.32</v>
      </c>
      <c r="AA24" s="91">
        <v>6.88</v>
      </c>
      <c r="AB24" s="91">
        <v>4.45</v>
      </c>
      <c r="AC24" s="92">
        <v>0.21</v>
      </c>
      <c r="AD24" s="93">
        <v>48</v>
      </c>
      <c r="AE24" s="93">
        <v>40</v>
      </c>
      <c r="AF24" s="93">
        <v>46.25</v>
      </c>
      <c r="AG24" s="240">
        <v>958.48</v>
      </c>
      <c r="AH24" s="103">
        <v>51.39</v>
      </c>
      <c r="AI24" s="94">
        <v>34</v>
      </c>
      <c r="AJ24" s="94">
        <v>6</v>
      </c>
      <c r="AK24" s="95">
        <v>204</v>
      </c>
      <c r="AL24" s="96"/>
    </row>
    <row r="25" spans="1:38" s="421" customFormat="1" ht="27" customHeight="1" x14ac:dyDescent="0.2">
      <c r="A25" s="410" t="s">
        <v>560</v>
      </c>
      <c r="B25" s="411"/>
      <c r="C25" s="157" t="s">
        <v>92</v>
      </c>
      <c r="D25" s="412">
        <v>1697307</v>
      </c>
      <c r="E25" s="157" t="s">
        <v>561</v>
      </c>
      <c r="F25" s="412" t="s">
        <v>562</v>
      </c>
      <c r="G25" s="412" t="s">
        <v>563</v>
      </c>
      <c r="H25" s="413">
        <v>8.39</v>
      </c>
      <c r="I25" s="413">
        <v>25.17</v>
      </c>
      <c r="J25" s="413">
        <v>100.68</v>
      </c>
      <c r="K25" s="412">
        <v>4</v>
      </c>
      <c r="L25" s="412">
        <v>3</v>
      </c>
      <c r="M25" s="412">
        <v>12</v>
      </c>
      <c r="N25" s="413"/>
      <c r="O25" s="414">
        <v>1.5</v>
      </c>
      <c r="P25" s="415">
        <v>2.4500000000000002</v>
      </c>
      <c r="Q25" s="415">
        <v>4.5599999999999996</v>
      </c>
      <c r="R25" s="437">
        <v>0.17</v>
      </c>
      <c r="S25" s="437">
        <v>0.01</v>
      </c>
      <c r="T25" s="438">
        <v>6.6230000000000002</v>
      </c>
      <c r="U25" s="437">
        <v>2.0630000000000002</v>
      </c>
      <c r="V25" s="437">
        <v>4.8390000000000004</v>
      </c>
      <c r="W25" s="437">
        <v>0.56399999999999995</v>
      </c>
      <c r="X25" s="439">
        <v>3.7999999999999999E-2</v>
      </c>
      <c r="Y25" s="438">
        <v>9.82</v>
      </c>
      <c r="Z25" s="437">
        <v>4.4450000000000003</v>
      </c>
      <c r="AA25" s="437">
        <v>5.64</v>
      </c>
      <c r="AB25" s="437">
        <v>2.5150000000000001</v>
      </c>
      <c r="AC25" s="439">
        <v>0.14199999999999999</v>
      </c>
      <c r="AD25" s="416">
        <v>48</v>
      </c>
      <c r="AE25" s="416">
        <v>40</v>
      </c>
      <c r="AF25" s="416">
        <v>44.98</v>
      </c>
      <c r="AG25" s="417">
        <v>723.41899999999998</v>
      </c>
      <c r="AH25" s="416">
        <v>49.97</v>
      </c>
      <c r="AI25" s="418">
        <v>40</v>
      </c>
      <c r="AJ25" s="418">
        <v>7</v>
      </c>
      <c r="AK25" s="419">
        <v>280</v>
      </c>
      <c r="AL25" s="420"/>
    </row>
    <row r="26" spans="1:38" s="421" customFormat="1" ht="27" customHeight="1" x14ac:dyDescent="0.2">
      <c r="A26" s="410" t="s">
        <v>564</v>
      </c>
      <c r="B26" s="411"/>
      <c r="C26" s="157" t="s">
        <v>92</v>
      </c>
      <c r="D26" s="412">
        <v>1240278</v>
      </c>
      <c r="E26" s="157" t="s">
        <v>565</v>
      </c>
      <c r="F26" s="412" t="s">
        <v>566</v>
      </c>
      <c r="G26" s="412" t="s">
        <v>567</v>
      </c>
      <c r="H26" s="413">
        <v>9.24</v>
      </c>
      <c r="I26" s="413">
        <v>27.72</v>
      </c>
      <c r="J26" s="413">
        <v>110.88</v>
      </c>
      <c r="K26" s="412">
        <v>4</v>
      </c>
      <c r="L26" s="412">
        <v>3</v>
      </c>
      <c r="M26" s="412">
        <v>12</v>
      </c>
      <c r="N26" s="413"/>
      <c r="O26" s="414">
        <v>2.125</v>
      </c>
      <c r="P26" s="415">
        <v>2.125</v>
      </c>
      <c r="Q26" s="415">
        <v>7.3620000000000001</v>
      </c>
      <c r="R26" s="415">
        <v>0.5</v>
      </c>
      <c r="S26" s="415">
        <v>1.9E-2</v>
      </c>
      <c r="T26" s="414">
        <v>6.25</v>
      </c>
      <c r="U26" s="415">
        <v>2.1280000000000001</v>
      </c>
      <c r="V26" s="415">
        <v>7.4020000000000001</v>
      </c>
      <c r="W26" s="415">
        <v>1.55</v>
      </c>
      <c r="X26" s="422">
        <v>5.7000000000000002E-2</v>
      </c>
      <c r="Y26" s="414">
        <v>9.1950000000000003</v>
      </c>
      <c r="Z26" s="415">
        <v>6.6950000000000003</v>
      </c>
      <c r="AA26" s="415">
        <v>8.125</v>
      </c>
      <c r="AB26" s="415">
        <v>6.7510000000000003</v>
      </c>
      <c r="AC26" s="422">
        <v>0.28899999999999998</v>
      </c>
      <c r="AD26" s="416">
        <v>48</v>
      </c>
      <c r="AE26" s="416">
        <v>40</v>
      </c>
      <c r="AF26" s="416">
        <v>46.23</v>
      </c>
      <c r="AG26" s="423">
        <v>1029</v>
      </c>
      <c r="AH26" s="416">
        <v>51.249955856905743</v>
      </c>
      <c r="AI26" s="418">
        <v>29</v>
      </c>
      <c r="AJ26" s="418">
        <v>5</v>
      </c>
      <c r="AK26" s="419">
        <v>145</v>
      </c>
      <c r="AL26" s="420"/>
    </row>
    <row r="27" spans="1:38" s="421" customFormat="1" ht="27" customHeight="1" x14ac:dyDescent="0.2">
      <c r="A27" s="410" t="s">
        <v>568</v>
      </c>
      <c r="B27" s="411"/>
      <c r="C27" s="157" t="s">
        <v>92</v>
      </c>
      <c r="D27" s="412">
        <v>1512467</v>
      </c>
      <c r="E27" s="157" t="s">
        <v>569</v>
      </c>
      <c r="F27" s="412" t="s">
        <v>570</v>
      </c>
      <c r="G27" s="412" t="s">
        <v>571</v>
      </c>
      <c r="H27" s="413">
        <v>7.79</v>
      </c>
      <c r="I27" s="413">
        <v>23.37</v>
      </c>
      <c r="J27" s="413">
        <v>93.48</v>
      </c>
      <c r="K27" s="412">
        <v>4</v>
      </c>
      <c r="L27" s="412">
        <v>3</v>
      </c>
      <c r="M27" s="412">
        <v>12</v>
      </c>
      <c r="N27" s="413"/>
      <c r="O27" s="414">
        <v>2</v>
      </c>
      <c r="P27" s="415">
        <v>3</v>
      </c>
      <c r="Q27" s="415">
        <v>7.375</v>
      </c>
      <c r="R27" s="415">
        <v>0.45600000000000002</v>
      </c>
      <c r="S27" s="415">
        <v>2.5999999999999999E-2</v>
      </c>
      <c r="T27" s="414">
        <v>6</v>
      </c>
      <c r="U27" s="415">
        <v>2</v>
      </c>
      <c r="V27" s="415">
        <v>7.4379999999999997</v>
      </c>
      <c r="W27" s="415">
        <v>1.4550000000000001</v>
      </c>
      <c r="X27" s="422">
        <v>5.1999999999999998E-2</v>
      </c>
      <c r="Y27" s="414">
        <v>8.57</v>
      </c>
      <c r="Z27" s="415">
        <v>6.508</v>
      </c>
      <c r="AA27" s="415">
        <v>8.125</v>
      </c>
      <c r="AB27" s="415">
        <v>6.1349999999999998</v>
      </c>
      <c r="AC27" s="422">
        <v>0.26200000000000001</v>
      </c>
      <c r="AD27" s="416">
        <v>48.031496062992126</v>
      </c>
      <c r="AE27" s="416">
        <v>40.15748031496063</v>
      </c>
      <c r="AF27" s="416">
        <v>45.442519685039372</v>
      </c>
      <c r="AG27" s="424">
        <v>1031.5999999999999</v>
      </c>
      <c r="AH27" s="416">
        <v>50.72345234311544</v>
      </c>
      <c r="AI27" s="418">
        <v>32</v>
      </c>
      <c r="AJ27" s="418">
        <v>5</v>
      </c>
      <c r="AK27" s="419">
        <v>160</v>
      </c>
      <c r="AL27" s="420"/>
    </row>
    <row r="28" spans="1:38" s="421" customFormat="1" ht="27" customHeight="1" x14ac:dyDescent="0.2">
      <c r="A28" s="410" t="s">
        <v>572</v>
      </c>
      <c r="B28" s="411"/>
      <c r="C28" s="157" t="s">
        <v>92</v>
      </c>
      <c r="D28" s="412">
        <v>1512969</v>
      </c>
      <c r="E28" s="157" t="s">
        <v>573</v>
      </c>
      <c r="F28" s="412" t="s">
        <v>574</v>
      </c>
      <c r="G28" s="412" t="s">
        <v>575</v>
      </c>
      <c r="H28" s="413">
        <v>7.79</v>
      </c>
      <c r="I28" s="413">
        <v>23.37</v>
      </c>
      <c r="J28" s="413">
        <v>93.48</v>
      </c>
      <c r="K28" s="412">
        <v>4</v>
      </c>
      <c r="L28" s="412">
        <v>3</v>
      </c>
      <c r="M28" s="412">
        <v>12</v>
      </c>
      <c r="N28" s="413"/>
      <c r="O28" s="414">
        <v>2.125</v>
      </c>
      <c r="P28" s="415">
        <v>2.125</v>
      </c>
      <c r="Q28" s="415">
        <v>7.3620000000000001</v>
      </c>
      <c r="R28" s="415">
        <v>0.5</v>
      </c>
      <c r="S28" s="422">
        <v>1.9E-2</v>
      </c>
      <c r="T28" s="414">
        <v>6.25</v>
      </c>
      <c r="U28" s="415">
        <v>2.1280000000000001</v>
      </c>
      <c r="V28" s="415">
        <v>7.4020000000000001</v>
      </c>
      <c r="W28" s="415">
        <v>1.55</v>
      </c>
      <c r="X28" s="422">
        <v>5.7000000000000002E-2</v>
      </c>
      <c r="Y28" s="414">
        <v>9.1950000000000003</v>
      </c>
      <c r="Z28" s="415">
        <v>6.6950000000000003</v>
      </c>
      <c r="AA28" s="415">
        <v>8.125</v>
      </c>
      <c r="AB28" s="415">
        <v>6.7510000000000003</v>
      </c>
      <c r="AC28" s="422">
        <v>0.28899999999999998</v>
      </c>
      <c r="AD28" s="416">
        <v>48.031496062992126</v>
      </c>
      <c r="AE28" s="416">
        <v>40.15748031496063</v>
      </c>
      <c r="AF28" s="416">
        <v>46.23</v>
      </c>
      <c r="AG28" s="424">
        <v>1028.895</v>
      </c>
      <c r="AH28" s="416">
        <v>51.485468093371473</v>
      </c>
      <c r="AI28" s="418">
        <v>29</v>
      </c>
      <c r="AJ28" s="418">
        <v>5</v>
      </c>
      <c r="AK28" s="419">
        <v>145</v>
      </c>
      <c r="AL28" s="420"/>
    </row>
    <row r="29" spans="1:38" s="56" customFormat="1" ht="27" customHeight="1" x14ac:dyDescent="0.2">
      <c r="A29" s="75" t="s">
        <v>576</v>
      </c>
      <c r="B29" s="327" t="s">
        <v>500</v>
      </c>
      <c r="C29" s="76" t="s">
        <v>92</v>
      </c>
      <c r="D29" s="77">
        <v>1513006</v>
      </c>
      <c r="E29" s="76" t="s">
        <v>577</v>
      </c>
      <c r="F29" s="77" t="s">
        <v>578</v>
      </c>
      <c r="G29" s="77" t="s">
        <v>579</v>
      </c>
      <c r="H29" s="78">
        <v>7.26</v>
      </c>
      <c r="I29" s="78">
        <v>21.78</v>
      </c>
      <c r="J29" s="78">
        <v>87.12</v>
      </c>
      <c r="K29" s="77">
        <v>4</v>
      </c>
      <c r="L29" s="77">
        <v>3</v>
      </c>
      <c r="M29" s="77">
        <v>12</v>
      </c>
      <c r="N29" s="78"/>
      <c r="O29" s="79">
        <v>2.125</v>
      </c>
      <c r="P29" s="80">
        <v>2.125</v>
      </c>
      <c r="Q29" s="80">
        <v>7.3620000000000001</v>
      </c>
      <c r="R29" s="80">
        <v>0.5</v>
      </c>
      <c r="S29" s="81">
        <v>1.9E-2</v>
      </c>
      <c r="T29" s="79">
        <v>6.25</v>
      </c>
      <c r="U29" s="80">
        <v>2.1280000000000001</v>
      </c>
      <c r="V29" s="80">
        <v>7.4020000000000001</v>
      </c>
      <c r="W29" s="80">
        <v>1.55</v>
      </c>
      <c r="X29" s="81">
        <v>5.7000000000000002E-2</v>
      </c>
      <c r="Y29" s="79">
        <v>9.1950000000000003</v>
      </c>
      <c r="Z29" s="80">
        <v>6.6950000000000003</v>
      </c>
      <c r="AA29" s="80">
        <v>8.125</v>
      </c>
      <c r="AB29" s="80">
        <v>6.7510000000000003</v>
      </c>
      <c r="AC29" s="81">
        <v>0.28899999999999998</v>
      </c>
      <c r="AD29" s="82">
        <v>48.031496062992126</v>
      </c>
      <c r="AE29" s="82">
        <v>40.15748031496063</v>
      </c>
      <c r="AF29" s="82">
        <v>46.23</v>
      </c>
      <c r="AG29" s="98">
        <v>1028.895</v>
      </c>
      <c r="AH29" s="82">
        <v>51.485468093371473</v>
      </c>
      <c r="AI29" s="83">
        <v>29</v>
      </c>
      <c r="AJ29" s="83">
        <v>5</v>
      </c>
      <c r="AK29" s="84">
        <v>145</v>
      </c>
      <c r="AL29" s="85"/>
    </row>
    <row r="30" spans="1:38" s="1" customFormat="1" ht="27" customHeight="1" x14ac:dyDescent="0.2">
      <c r="A30" s="52" t="s">
        <v>580</v>
      </c>
      <c r="B30" s="53"/>
      <c r="C30" s="53"/>
      <c r="D30" s="54"/>
      <c r="E30" s="55"/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  <c r="V30" s="55"/>
      <c r="W30" s="55"/>
      <c r="X30" s="55"/>
      <c r="Y30" s="55"/>
      <c r="Z30" s="55"/>
      <c r="AA30" s="55"/>
      <c r="AB30" s="55"/>
      <c r="AC30" s="55"/>
      <c r="AD30" s="55"/>
      <c r="AE30" s="55"/>
      <c r="AF30" s="55"/>
      <c r="AG30" s="55"/>
      <c r="AH30" s="55"/>
      <c r="AI30" s="55"/>
      <c r="AJ30" s="55"/>
      <c r="AK30" s="51"/>
      <c r="AL30" s="2"/>
    </row>
    <row r="31" spans="1:38" s="421" customFormat="1" ht="27" customHeight="1" x14ac:dyDescent="0.2">
      <c r="A31" s="410" t="s">
        <v>581</v>
      </c>
      <c r="B31" s="411"/>
      <c r="C31" s="157" t="s">
        <v>92</v>
      </c>
      <c r="D31" s="412">
        <v>1642410</v>
      </c>
      <c r="E31" s="157" t="s">
        <v>582</v>
      </c>
      <c r="F31" s="412" t="s">
        <v>583</v>
      </c>
      <c r="G31" s="412" t="s">
        <v>584</v>
      </c>
      <c r="H31" s="413">
        <v>7.35</v>
      </c>
      <c r="I31" s="413">
        <v>22.05</v>
      </c>
      <c r="J31" s="413">
        <v>88.2</v>
      </c>
      <c r="K31" s="412">
        <v>4</v>
      </c>
      <c r="L31" s="412">
        <v>3</v>
      </c>
      <c r="M31" s="412">
        <v>12</v>
      </c>
      <c r="N31" s="413"/>
      <c r="O31" s="414">
        <v>1.756</v>
      </c>
      <c r="P31" s="415">
        <v>1.756</v>
      </c>
      <c r="Q31" s="415">
        <v>4.75</v>
      </c>
      <c r="R31" s="415">
        <v>0.22</v>
      </c>
      <c r="S31" s="415">
        <v>8.0000000000000002E-3</v>
      </c>
      <c r="T31" s="414">
        <v>7.5</v>
      </c>
      <c r="U31" s="415">
        <v>5.75</v>
      </c>
      <c r="V31" s="415">
        <v>4.9210000000000003</v>
      </c>
      <c r="W31" s="415">
        <v>0.74299999999999999</v>
      </c>
      <c r="X31" s="422">
        <v>0.123</v>
      </c>
      <c r="Y31" s="414">
        <v>7.75</v>
      </c>
      <c r="Z31" s="415">
        <v>6</v>
      </c>
      <c r="AA31" s="415">
        <v>5.35</v>
      </c>
      <c r="AB31" s="415">
        <v>3.4990000000000001</v>
      </c>
      <c r="AC31" s="422">
        <v>0.14399999999999999</v>
      </c>
      <c r="AD31" s="416">
        <v>48</v>
      </c>
      <c r="AE31" s="416">
        <v>40</v>
      </c>
      <c r="AF31" s="416">
        <v>48.02007874015748</v>
      </c>
      <c r="AG31" s="424">
        <v>1187.8810000000001</v>
      </c>
      <c r="AH31" s="416">
        <v>53.3553695659851</v>
      </c>
      <c r="AI31" s="418">
        <v>40</v>
      </c>
      <c r="AJ31" s="418">
        <v>8</v>
      </c>
      <c r="AK31" s="419">
        <v>320</v>
      </c>
      <c r="AL31" s="420"/>
    </row>
    <row r="32" spans="1:38" s="421" customFormat="1" ht="27" customHeight="1" x14ac:dyDescent="0.2">
      <c r="A32" s="410" t="s">
        <v>585</v>
      </c>
      <c r="B32" s="411"/>
      <c r="C32" s="157" t="s">
        <v>92</v>
      </c>
      <c r="D32" s="412">
        <v>1642410</v>
      </c>
      <c r="E32" s="157" t="s">
        <v>586</v>
      </c>
      <c r="F32" s="412" t="s">
        <v>587</v>
      </c>
      <c r="G32" s="412" t="s">
        <v>588</v>
      </c>
      <c r="H32" s="413">
        <v>7.35</v>
      </c>
      <c r="I32" s="413">
        <v>22.05</v>
      </c>
      <c r="J32" s="413">
        <v>88.2</v>
      </c>
      <c r="K32" s="412">
        <v>4</v>
      </c>
      <c r="L32" s="412">
        <v>3</v>
      </c>
      <c r="M32" s="412">
        <v>12</v>
      </c>
      <c r="N32" s="413"/>
      <c r="O32" s="414">
        <v>1.756</v>
      </c>
      <c r="P32" s="415">
        <v>1.756</v>
      </c>
      <c r="Q32" s="415">
        <v>4.75</v>
      </c>
      <c r="R32" s="415">
        <v>0.22</v>
      </c>
      <c r="S32" s="415">
        <v>8.0000000000000002E-3</v>
      </c>
      <c r="T32" s="414">
        <v>7.5</v>
      </c>
      <c r="U32" s="415">
        <v>5.75</v>
      </c>
      <c r="V32" s="415">
        <v>4.9210000000000003</v>
      </c>
      <c r="W32" s="415">
        <v>0.74299999999999999</v>
      </c>
      <c r="X32" s="422">
        <v>0.123</v>
      </c>
      <c r="Y32" s="414">
        <v>7.75</v>
      </c>
      <c r="Z32" s="415">
        <v>6</v>
      </c>
      <c r="AA32" s="415">
        <v>5.35</v>
      </c>
      <c r="AB32" s="415">
        <v>3.4990000000000001</v>
      </c>
      <c r="AC32" s="422">
        <v>0.14399999999999999</v>
      </c>
      <c r="AD32" s="416">
        <v>48</v>
      </c>
      <c r="AE32" s="416">
        <v>40</v>
      </c>
      <c r="AF32" s="416">
        <v>48.02007874015748</v>
      </c>
      <c r="AG32" s="424">
        <v>1187.8810000000001</v>
      </c>
      <c r="AH32" s="416">
        <v>53.3553695659851</v>
      </c>
      <c r="AI32" s="418">
        <v>40</v>
      </c>
      <c r="AJ32" s="418">
        <v>8</v>
      </c>
      <c r="AK32" s="419">
        <v>320</v>
      </c>
      <c r="AL32" s="420"/>
    </row>
    <row r="33" spans="1:38" s="440" customFormat="1" ht="27" customHeight="1" x14ac:dyDescent="0.2">
      <c r="A33" s="444" t="s">
        <v>589</v>
      </c>
      <c r="B33" s="458"/>
      <c r="C33" s="458"/>
      <c r="D33" s="458"/>
      <c r="E33" s="441"/>
      <c r="F33" s="441"/>
      <c r="G33" s="441"/>
      <c r="H33" s="441"/>
      <c r="I33" s="441"/>
      <c r="J33" s="441"/>
      <c r="K33" s="441"/>
      <c r="L33" s="441"/>
      <c r="M33" s="441"/>
      <c r="N33" s="441"/>
      <c r="O33" s="441"/>
      <c r="P33" s="441"/>
      <c r="Q33" s="441"/>
      <c r="R33" s="441"/>
      <c r="S33" s="441"/>
      <c r="T33" s="441"/>
      <c r="U33" s="441"/>
      <c r="V33" s="441"/>
      <c r="W33" s="441"/>
      <c r="X33" s="441"/>
      <c r="Y33" s="441"/>
      <c r="Z33" s="441"/>
      <c r="AA33" s="441"/>
      <c r="AB33" s="441"/>
      <c r="AC33" s="441"/>
      <c r="AD33" s="441"/>
      <c r="AE33" s="441"/>
      <c r="AF33" s="441"/>
      <c r="AG33" s="441"/>
      <c r="AH33" s="441"/>
      <c r="AI33" s="441"/>
      <c r="AJ33" s="441"/>
      <c r="AK33" s="442"/>
      <c r="AL33" s="443"/>
    </row>
    <row r="34" spans="1:38" s="56" customFormat="1" ht="27" customHeight="1" x14ac:dyDescent="0.2">
      <c r="A34" s="75" t="s">
        <v>590</v>
      </c>
      <c r="B34" s="327" t="s">
        <v>500</v>
      </c>
      <c r="C34" s="76" t="s">
        <v>92</v>
      </c>
      <c r="D34" s="77">
        <v>1245046</v>
      </c>
      <c r="E34" s="76" t="s">
        <v>591</v>
      </c>
      <c r="F34" s="77" t="s">
        <v>592</v>
      </c>
      <c r="G34" s="77" t="s">
        <v>593</v>
      </c>
      <c r="H34" s="78">
        <v>5.79</v>
      </c>
      <c r="I34" s="78">
        <v>17.37</v>
      </c>
      <c r="J34" s="78">
        <v>69.48</v>
      </c>
      <c r="K34" s="77">
        <v>4</v>
      </c>
      <c r="L34" s="77">
        <v>3</v>
      </c>
      <c r="M34" s="77">
        <v>12</v>
      </c>
      <c r="N34" s="78"/>
      <c r="O34" s="79">
        <v>1.86</v>
      </c>
      <c r="P34" s="80">
        <v>2.4670000000000001</v>
      </c>
      <c r="Q34" s="80">
        <v>7.18</v>
      </c>
      <c r="R34" s="80">
        <v>0.54700000000000004</v>
      </c>
      <c r="S34" s="80">
        <v>1.9E-2</v>
      </c>
      <c r="T34" s="79">
        <v>5.617</v>
      </c>
      <c r="U34" s="80">
        <v>2.4670000000000001</v>
      </c>
      <c r="V34" s="80">
        <v>7.18</v>
      </c>
      <c r="W34" s="80">
        <v>1.649</v>
      </c>
      <c r="X34" s="81">
        <v>5.8000000000000003E-2</v>
      </c>
      <c r="Y34" s="79">
        <v>11.5</v>
      </c>
      <c r="Z34" s="80">
        <v>5.5250000000000004</v>
      </c>
      <c r="AA34" s="80">
        <v>7.835</v>
      </c>
      <c r="AB34" s="80">
        <v>6.91</v>
      </c>
      <c r="AC34" s="81">
        <v>0.28799999999999998</v>
      </c>
      <c r="AD34" s="82">
        <v>48</v>
      </c>
      <c r="AE34" s="82">
        <v>40</v>
      </c>
      <c r="AF34" s="82">
        <v>44.173228346456696</v>
      </c>
      <c r="AG34" s="98">
        <v>1017</v>
      </c>
      <c r="AH34" s="82">
        <v>49.081082035526357</v>
      </c>
      <c r="AI34" s="83">
        <v>28</v>
      </c>
      <c r="AJ34" s="83">
        <v>5</v>
      </c>
      <c r="AK34" s="84">
        <v>140</v>
      </c>
      <c r="AL34" s="85"/>
    </row>
    <row r="35" spans="1:38" s="426" customFormat="1" ht="27" customHeight="1" x14ac:dyDescent="0.2">
      <c r="A35" s="410" t="s">
        <v>594</v>
      </c>
      <c r="B35" s="411"/>
      <c r="C35" s="157" t="s">
        <v>92</v>
      </c>
      <c r="D35" s="412">
        <v>1426212</v>
      </c>
      <c r="E35" s="157" t="s">
        <v>595</v>
      </c>
      <c r="F35" s="412" t="s">
        <v>596</v>
      </c>
      <c r="G35" s="412" t="s">
        <v>597</v>
      </c>
      <c r="H35" s="413">
        <v>5.79</v>
      </c>
      <c r="I35" s="413">
        <v>17.37</v>
      </c>
      <c r="J35" s="413">
        <v>69.48</v>
      </c>
      <c r="K35" s="412">
        <v>4</v>
      </c>
      <c r="L35" s="412">
        <v>3</v>
      </c>
      <c r="M35" s="412">
        <v>12</v>
      </c>
      <c r="N35" s="413"/>
      <c r="O35" s="414">
        <v>1.86</v>
      </c>
      <c r="P35" s="415">
        <v>2.4670000000000001</v>
      </c>
      <c r="Q35" s="415">
        <v>7.18</v>
      </c>
      <c r="R35" s="415">
        <v>0.54700000000000004</v>
      </c>
      <c r="S35" s="415">
        <v>1.9E-2</v>
      </c>
      <c r="T35" s="414">
        <v>5.617</v>
      </c>
      <c r="U35" s="415">
        <v>2.4670000000000001</v>
      </c>
      <c r="V35" s="415">
        <v>7.18</v>
      </c>
      <c r="W35" s="415">
        <v>1.649</v>
      </c>
      <c r="X35" s="422">
        <v>5.8000000000000003E-2</v>
      </c>
      <c r="Y35" s="414">
        <v>11.5</v>
      </c>
      <c r="Z35" s="415">
        <v>5.5250000000000004</v>
      </c>
      <c r="AA35" s="415">
        <v>7.835</v>
      </c>
      <c r="AB35" s="415">
        <v>6.9089999999999998</v>
      </c>
      <c r="AC35" s="422">
        <v>0.28799999999999998</v>
      </c>
      <c r="AD35" s="416">
        <v>48</v>
      </c>
      <c r="AE35" s="416">
        <v>40</v>
      </c>
      <c r="AF35" s="416">
        <v>44.173228346456696</v>
      </c>
      <c r="AG35" s="424">
        <v>1017.26</v>
      </c>
      <c r="AH35" s="416">
        <v>49.081082035526357</v>
      </c>
      <c r="AI35" s="418">
        <v>28</v>
      </c>
      <c r="AJ35" s="418">
        <v>5</v>
      </c>
      <c r="AK35" s="419">
        <v>140</v>
      </c>
      <c r="AL35" s="425"/>
    </row>
    <row r="36" spans="1:38" s="426" customFormat="1" ht="27" customHeight="1" x14ac:dyDescent="0.2">
      <c r="A36" s="410" t="s">
        <v>598</v>
      </c>
      <c r="B36" s="411"/>
      <c r="C36" s="157" t="s">
        <v>92</v>
      </c>
      <c r="D36" s="412">
        <v>1027621</v>
      </c>
      <c r="E36" s="157" t="s">
        <v>599</v>
      </c>
      <c r="F36" s="412" t="s">
        <v>600</v>
      </c>
      <c r="G36" s="412" t="s">
        <v>601</v>
      </c>
      <c r="H36" s="413">
        <v>5.79</v>
      </c>
      <c r="I36" s="413">
        <v>17.37</v>
      </c>
      <c r="J36" s="413">
        <v>69.48</v>
      </c>
      <c r="K36" s="412">
        <v>4</v>
      </c>
      <c r="L36" s="412">
        <v>3</v>
      </c>
      <c r="M36" s="412">
        <v>12</v>
      </c>
      <c r="N36" s="413"/>
      <c r="O36" s="414">
        <v>1.86</v>
      </c>
      <c r="P36" s="415">
        <v>2.4670000000000001</v>
      </c>
      <c r="Q36" s="415">
        <v>7.18</v>
      </c>
      <c r="R36" s="415">
        <v>0.54700000000000004</v>
      </c>
      <c r="S36" s="415">
        <v>1.9E-2</v>
      </c>
      <c r="T36" s="414">
        <v>5.617</v>
      </c>
      <c r="U36" s="415">
        <v>2.4670000000000001</v>
      </c>
      <c r="V36" s="415">
        <v>7.18</v>
      </c>
      <c r="W36" s="415">
        <v>1.649</v>
      </c>
      <c r="X36" s="422">
        <v>6.3E-2</v>
      </c>
      <c r="Y36" s="414">
        <v>11.5</v>
      </c>
      <c r="Z36" s="415">
        <v>5.5250000000000004</v>
      </c>
      <c r="AA36" s="415">
        <v>7.835</v>
      </c>
      <c r="AB36" s="415">
        <v>6.9089999999999998</v>
      </c>
      <c r="AC36" s="422">
        <v>0.29499999999999998</v>
      </c>
      <c r="AD36" s="416">
        <v>48</v>
      </c>
      <c r="AE36" s="416">
        <v>40</v>
      </c>
      <c r="AF36" s="416">
        <v>44.173228346456696</v>
      </c>
      <c r="AG36" s="424">
        <v>1017.26</v>
      </c>
      <c r="AH36" s="416">
        <v>50.621534767101039</v>
      </c>
      <c r="AI36" s="418">
        <v>28</v>
      </c>
      <c r="AJ36" s="418">
        <v>5</v>
      </c>
      <c r="AK36" s="419">
        <v>140</v>
      </c>
      <c r="AL36" s="425"/>
    </row>
    <row r="37" spans="1:38" s="426" customFormat="1" ht="27" customHeight="1" x14ac:dyDescent="0.2">
      <c r="A37" s="410" t="s">
        <v>602</v>
      </c>
      <c r="B37" s="411"/>
      <c r="C37" s="157" t="s">
        <v>92</v>
      </c>
      <c r="D37" s="412">
        <v>1240307</v>
      </c>
      <c r="E37" s="157" t="s">
        <v>603</v>
      </c>
      <c r="F37" s="412" t="s">
        <v>604</v>
      </c>
      <c r="G37" s="412" t="s">
        <v>605</v>
      </c>
      <c r="H37" s="413">
        <v>7.7</v>
      </c>
      <c r="I37" s="413">
        <v>23.1</v>
      </c>
      <c r="J37" s="413">
        <v>92.4</v>
      </c>
      <c r="K37" s="412">
        <v>4</v>
      </c>
      <c r="L37" s="412">
        <v>3</v>
      </c>
      <c r="M37" s="412">
        <v>12</v>
      </c>
      <c r="N37" s="413"/>
      <c r="O37" s="414">
        <v>2.125</v>
      </c>
      <c r="P37" s="415">
        <v>2.125</v>
      </c>
      <c r="Q37" s="415">
        <v>7.3620000000000001</v>
      </c>
      <c r="R37" s="415">
        <v>0.5</v>
      </c>
      <c r="S37" s="415">
        <v>1.9E-2</v>
      </c>
      <c r="T37" s="414">
        <v>6.25</v>
      </c>
      <c r="U37" s="415">
        <v>2.1280000000000001</v>
      </c>
      <c r="V37" s="415">
        <v>7.4020000000000001</v>
      </c>
      <c r="W37" s="415">
        <v>1.55</v>
      </c>
      <c r="X37" s="422">
        <v>5.7000000000000002E-2</v>
      </c>
      <c r="Y37" s="414">
        <v>9.1950000000000003</v>
      </c>
      <c r="Z37" s="415">
        <v>6.6950000000000003</v>
      </c>
      <c r="AA37" s="415">
        <v>8.125</v>
      </c>
      <c r="AB37" s="415">
        <v>6.75</v>
      </c>
      <c r="AC37" s="422">
        <v>0.28899999999999998</v>
      </c>
      <c r="AD37" s="416">
        <v>48</v>
      </c>
      <c r="AE37" s="416">
        <v>40</v>
      </c>
      <c r="AF37" s="416">
        <v>46.23</v>
      </c>
      <c r="AG37" s="423">
        <v>1029</v>
      </c>
      <c r="AH37" s="416">
        <v>50.695271391743475</v>
      </c>
      <c r="AI37" s="418">
        <v>29</v>
      </c>
      <c r="AJ37" s="418">
        <v>5</v>
      </c>
      <c r="AK37" s="419">
        <v>145</v>
      </c>
      <c r="AL37" s="425"/>
    </row>
    <row r="38" spans="1:38" s="426" customFormat="1" ht="27" customHeight="1" x14ac:dyDescent="0.2">
      <c r="A38" s="410" t="s">
        <v>606</v>
      </c>
      <c r="B38" s="411"/>
      <c r="C38" s="157" t="s">
        <v>92</v>
      </c>
      <c r="D38" s="412">
        <v>1240299</v>
      </c>
      <c r="E38" s="157" t="s">
        <v>607</v>
      </c>
      <c r="F38" s="412" t="s">
        <v>608</v>
      </c>
      <c r="G38" s="412" t="s">
        <v>609</v>
      </c>
      <c r="H38" s="413">
        <v>7.7</v>
      </c>
      <c r="I38" s="413">
        <v>23.1</v>
      </c>
      <c r="J38" s="413">
        <v>92.4</v>
      </c>
      <c r="K38" s="412">
        <v>4</v>
      </c>
      <c r="L38" s="412">
        <v>3</v>
      </c>
      <c r="M38" s="412">
        <v>12</v>
      </c>
      <c r="N38" s="413"/>
      <c r="O38" s="414">
        <v>2.125</v>
      </c>
      <c r="P38" s="415">
        <v>2.125</v>
      </c>
      <c r="Q38" s="415">
        <v>7.3620000000000001</v>
      </c>
      <c r="R38" s="415">
        <v>0.5</v>
      </c>
      <c r="S38" s="415">
        <v>1.9E-2</v>
      </c>
      <c r="T38" s="414">
        <v>6.25</v>
      </c>
      <c r="U38" s="415">
        <v>2.1280000000000001</v>
      </c>
      <c r="V38" s="415">
        <v>7.4020000000000001</v>
      </c>
      <c r="W38" s="415">
        <v>1.55</v>
      </c>
      <c r="X38" s="422">
        <v>5.7000000000000002E-2</v>
      </c>
      <c r="Y38" s="414">
        <v>9.1950000000000003</v>
      </c>
      <c r="Z38" s="415">
        <v>6.6950000000000003</v>
      </c>
      <c r="AA38" s="415">
        <v>8.125</v>
      </c>
      <c r="AB38" s="415">
        <v>6.7510000000000003</v>
      </c>
      <c r="AC38" s="422">
        <v>0.28899999999999998</v>
      </c>
      <c r="AD38" s="416">
        <v>48</v>
      </c>
      <c r="AE38" s="416">
        <v>40</v>
      </c>
      <c r="AF38" s="416">
        <v>46.23</v>
      </c>
      <c r="AG38" s="424">
        <v>1028.895</v>
      </c>
      <c r="AH38" s="416">
        <v>50.695271391743475</v>
      </c>
      <c r="AI38" s="418">
        <v>29</v>
      </c>
      <c r="AJ38" s="418">
        <v>5</v>
      </c>
      <c r="AK38" s="419">
        <v>145</v>
      </c>
      <c r="AL38" s="425"/>
    </row>
    <row r="39" spans="1:38" s="426" customFormat="1" ht="27" customHeight="1" x14ac:dyDescent="0.2">
      <c r="A39" s="410" t="s">
        <v>610</v>
      </c>
      <c r="B39" s="411"/>
      <c r="C39" s="157" t="s">
        <v>92</v>
      </c>
      <c r="D39" s="412">
        <v>1240295</v>
      </c>
      <c r="E39" s="157" t="s">
        <v>611</v>
      </c>
      <c r="F39" s="412" t="s">
        <v>612</v>
      </c>
      <c r="G39" s="412" t="s">
        <v>613</v>
      </c>
      <c r="H39" s="413">
        <v>7.7</v>
      </c>
      <c r="I39" s="413">
        <v>23.1</v>
      </c>
      <c r="J39" s="413">
        <v>92.4</v>
      </c>
      <c r="K39" s="412">
        <v>4</v>
      </c>
      <c r="L39" s="412">
        <v>3</v>
      </c>
      <c r="M39" s="412">
        <v>12</v>
      </c>
      <c r="N39" s="413"/>
      <c r="O39" s="414">
        <v>2.125</v>
      </c>
      <c r="P39" s="415">
        <v>2.125</v>
      </c>
      <c r="Q39" s="415">
        <v>7.3620000000000001</v>
      </c>
      <c r="R39" s="415">
        <v>0.5</v>
      </c>
      <c r="S39" s="415">
        <v>1.9E-2</v>
      </c>
      <c r="T39" s="414">
        <v>6.25</v>
      </c>
      <c r="U39" s="415">
        <v>2.1280000000000001</v>
      </c>
      <c r="V39" s="415">
        <v>7.4020000000000001</v>
      </c>
      <c r="W39" s="415">
        <v>1.55</v>
      </c>
      <c r="X39" s="422">
        <v>5.7000000000000002E-2</v>
      </c>
      <c r="Y39" s="414">
        <v>9.1950000000000003</v>
      </c>
      <c r="Z39" s="415">
        <v>6.6950000000000003</v>
      </c>
      <c r="AA39" s="415">
        <v>8.125</v>
      </c>
      <c r="AB39" s="415">
        <v>6.7510000000000003</v>
      </c>
      <c r="AC39" s="422">
        <v>0.28899999999999998</v>
      </c>
      <c r="AD39" s="416">
        <v>48</v>
      </c>
      <c r="AE39" s="416">
        <v>40</v>
      </c>
      <c r="AF39" s="416">
        <v>46.23</v>
      </c>
      <c r="AG39" s="424">
        <v>1028.895</v>
      </c>
      <c r="AH39" s="416">
        <v>50.695271391743475</v>
      </c>
      <c r="AI39" s="418">
        <v>29</v>
      </c>
      <c r="AJ39" s="418">
        <v>5</v>
      </c>
      <c r="AK39" s="419">
        <v>145</v>
      </c>
      <c r="AL39" s="425"/>
    </row>
    <row r="40" spans="1:38" s="1" customFormat="1" ht="27" customHeight="1" x14ac:dyDescent="0.2">
      <c r="A40" s="478" t="s">
        <v>614</v>
      </c>
      <c r="B40" s="479"/>
      <c r="C40" s="100" t="s">
        <v>92</v>
      </c>
      <c r="D40" s="99">
        <v>1022772</v>
      </c>
      <c r="E40" s="100" t="s">
        <v>615</v>
      </c>
      <c r="F40" s="99" t="s">
        <v>616</v>
      </c>
      <c r="G40" s="99" t="s">
        <v>617</v>
      </c>
      <c r="H40" s="480">
        <v>7.7</v>
      </c>
      <c r="I40" s="480">
        <v>23.1</v>
      </c>
      <c r="J40" s="480">
        <v>92.4</v>
      </c>
      <c r="K40" s="99">
        <v>4</v>
      </c>
      <c r="L40" s="99">
        <v>3</v>
      </c>
      <c r="M40" s="99">
        <v>12</v>
      </c>
      <c r="N40" s="480"/>
      <c r="O40" s="481">
        <v>2.125</v>
      </c>
      <c r="P40" s="482">
        <v>2.125</v>
      </c>
      <c r="Q40" s="482">
        <v>7.3620000000000001</v>
      </c>
      <c r="R40" s="482">
        <v>0.5</v>
      </c>
      <c r="S40" s="482">
        <v>1.9E-2</v>
      </c>
      <c r="T40" s="481">
        <v>6.25</v>
      </c>
      <c r="U40" s="482">
        <v>2.1280000000000001</v>
      </c>
      <c r="V40" s="482">
        <v>7.4020000000000001</v>
      </c>
      <c r="W40" s="482">
        <v>1.55</v>
      </c>
      <c r="X40" s="483">
        <v>5.7000000000000002E-2</v>
      </c>
      <c r="Y40" s="481">
        <v>9.1950000000000003</v>
      </c>
      <c r="Z40" s="482">
        <v>6.6950000000000003</v>
      </c>
      <c r="AA40" s="482">
        <v>8.125</v>
      </c>
      <c r="AB40" s="482">
        <v>6.7510000000000003</v>
      </c>
      <c r="AC40" s="483">
        <v>0.28899999999999998</v>
      </c>
      <c r="AD40" s="484">
        <v>48</v>
      </c>
      <c r="AE40" s="484">
        <v>40</v>
      </c>
      <c r="AF40" s="484">
        <v>46.23</v>
      </c>
      <c r="AG40" s="485">
        <v>1028.895</v>
      </c>
      <c r="AH40" s="484">
        <v>50.695271391743475</v>
      </c>
      <c r="AI40" s="486">
        <v>29</v>
      </c>
      <c r="AJ40" s="486">
        <v>5</v>
      </c>
      <c r="AK40" s="487">
        <v>145</v>
      </c>
      <c r="AL40" s="2"/>
    </row>
    <row r="41" spans="1:38" s="1" customFormat="1" ht="27" customHeight="1" x14ac:dyDescent="0.2">
      <c r="A41" s="52" t="s">
        <v>618</v>
      </c>
      <c r="B41" s="53"/>
      <c r="C41" s="53"/>
      <c r="D41" s="54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  <c r="AI41" s="55"/>
      <c r="AJ41" s="55"/>
      <c r="AK41" s="51"/>
      <c r="AL41" s="2"/>
    </row>
    <row r="42" spans="1:38" s="426" customFormat="1" ht="27" customHeight="1" x14ac:dyDescent="0.2">
      <c r="A42" s="410" t="s">
        <v>619</v>
      </c>
      <c r="B42" s="411"/>
      <c r="C42" s="157" t="s">
        <v>92</v>
      </c>
      <c r="D42" s="412">
        <v>1642509</v>
      </c>
      <c r="E42" s="157" t="s">
        <v>620</v>
      </c>
      <c r="F42" s="412" t="s">
        <v>621</v>
      </c>
      <c r="G42" s="412" t="s">
        <v>622</v>
      </c>
      <c r="H42" s="413">
        <v>8.2200000000000006</v>
      </c>
      <c r="I42" s="413">
        <v>24.66</v>
      </c>
      <c r="J42" s="413">
        <v>98.64</v>
      </c>
      <c r="K42" s="412">
        <v>4</v>
      </c>
      <c r="L42" s="412">
        <v>3</v>
      </c>
      <c r="M42" s="412">
        <v>12</v>
      </c>
      <c r="N42" s="413"/>
      <c r="O42" s="414">
        <v>2.125</v>
      </c>
      <c r="P42" s="415">
        <v>2.125</v>
      </c>
      <c r="Q42" s="415">
        <v>7.3620000000000001</v>
      </c>
      <c r="R42" s="415">
        <v>0.5</v>
      </c>
      <c r="S42" s="415">
        <v>1.9E-2</v>
      </c>
      <c r="T42" s="414">
        <v>6.25</v>
      </c>
      <c r="U42" s="415">
        <v>2.1280000000000001</v>
      </c>
      <c r="V42" s="415">
        <v>7.4020000000000001</v>
      </c>
      <c r="W42" s="415">
        <v>1.55</v>
      </c>
      <c r="X42" s="422">
        <v>5.7000000000000002E-2</v>
      </c>
      <c r="Y42" s="414">
        <v>9.1950000000000003</v>
      </c>
      <c r="Z42" s="415">
        <v>6.6950000000000003</v>
      </c>
      <c r="AA42" s="415">
        <v>8.125</v>
      </c>
      <c r="AB42" s="415">
        <v>6.75</v>
      </c>
      <c r="AC42" s="422">
        <v>0.28899999999999998</v>
      </c>
      <c r="AD42" s="416">
        <v>48</v>
      </c>
      <c r="AE42" s="416">
        <v>40</v>
      </c>
      <c r="AF42" s="416">
        <v>46.23</v>
      </c>
      <c r="AG42" s="424">
        <v>1028.732</v>
      </c>
      <c r="AH42" s="416">
        <v>51.25</v>
      </c>
      <c r="AI42" s="418">
        <v>29</v>
      </c>
      <c r="AJ42" s="418">
        <v>5</v>
      </c>
      <c r="AK42" s="419">
        <v>145</v>
      </c>
      <c r="AL42" s="425"/>
    </row>
    <row r="43" spans="1:38" s="426" customFormat="1" ht="27" customHeight="1" x14ac:dyDescent="0.2">
      <c r="A43" s="410" t="s">
        <v>623</v>
      </c>
      <c r="B43" s="411"/>
      <c r="C43" s="157" t="s">
        <v>92</v>
      </c>
      <c r="D43" s="427">
        <v>1011291</v>
      </c>
      <c r="E43" s="428" t="s">
        <v>624</v>
      </c>
      <c r="F43" s="412" t="s">
        <v>625</v>
      </c>
      <c r="G43" s="412" t="s">
        <v>626</v>
      </c>
      <c r="H43" s="413">
        <v>8.06</v>
      </c>
      <c r="I43" s="413">
        <v>24.18</v>
      </c>
      <c r="J43" s="413">
        <v>96.72</v>
      </c>
      <c r="K43" s="412">
        <v>4</v>
      </c>
      <c r="L43" s="412">
        <v>3</v>
      </c>
      <c r="M43" s="412">
        <v>12</v>
      </c>
      <c r="N43" s="413"/>
      <c r="O43" s="414">
        <v>2.125</v>
      </c>
      <c r="P43" s="415">
        <v>2.125</v>
      </c>
      <c r="Q43" s="415">
        <v>7.3620000000000001</v>
      </c>
      <c r="R43" s="415">
        <v>0.5</v>
      </c>
      <c r="S43" s="415">
        <v>1.9E-2</v>
      </c>
      <c r="T43" s="414">
        <v>6.25</v>
      </c>
      <c r="U43" s="415">
        <v>2.1280000000000001</v>
      </c>
      <c r="V43" s="415">
        <v>7.4020000000000001</v>
      </c>
      <c r="W43" s="415">
        <v>1.55</v>
      </c>
      <c r="X43" s="422">
        <v>5.7000000000000002E-2</v>
      </c>
      <c r="Y43" s="414">
        <v>9.1950000000000003</v>
      </c>
      <c r="Z43" s="415">
        <v>6.6950000000000003</v>
      </c>
      <c r="AA43" s="415">
        <v>8.125</v>
      </c>
      <c r="AB43" s="415">
        <v>6.7510000000000003</v>
      </c>
      <c r="AC43" s="422">
        <v>0.28899999999999998</v>
      </c>
      <c r="AD43" s="416">
        <v>48.031496062992126</v>
      </c>
      <c r="AE43" s="416">
        <v>40.15748031496063</v>
      </c>
      <c r="AF43" s="416">
        <v>46.23</v>
      </c>
      <c r="AG43" s="424">
        <v>1028.895</v>
      </c>
      <c r="AH43" s="416">
        <v>50.928240985980153</v>
      </c>
      <c r="AI43" s="418">
        <v>29</v>
      </c>
      <c r="AJ43" s="418">
        <v>5</v>
      </c>
      <c r="AK43" s="419">
        <v>145</v>
      </c>
      <c r="AL43" s="425"/>
    </row>
    <row r="44" spans="1:38" s="426" customFormat="1" ht="27" customHeight="1" x14ac:dyDescent="0.2">
      <c r="A44" s="410" t="s">
        <v>627</v>
      </c>
      <c r="B44" s="411"/>
      <c r="C44" s="157" t="s">
        <v>92</v>
      </c>
      <c r="D44" s="412">
        <v>1240314</v>
      </c>
      <c r="E44" s="157" t="s">
        <v>628</v>
      </c>
      <c r="F44" s="412" t="s">
        <v>629</v>
      </c>
      <c r="G44" s="412" t="s">
        <v>630</v>
      </c>
      <c r="H44" s="413">
        <v>9.24</v>
      </c>
      <c r="I44" s="413">
        <v>27.72</v>
      </c>
      <c r="J44" s="413">
        <v>110.88</v>
      </c>
      <c r="K44" s="412">
        <v>4</v>
      </c>
      <c r="L44" s="412">
        <v>3</v>
      </c>
      <c r="M44" s="412">
        <v>12</v>
      </c>
      <c r="N44" s="413"/>
      <c r="O44" s="414">
        <v>2.125</v>
      </c>
      <c r="P44" s="415">
        <v>2.125</v>
      </c>
      <c r="Q44" s="415">
        <v>7.3620000000000001</v>
      </c>
      <c r="R44" s="415">
        <v>0.5</v>
      </c>
      <c r="S44" s="415">
        <v>1.9E-2</v>
      </c>
      <c r="T44" s="414">
        <v>6.25</v>
      </c>
      <c r="U44" s="415">
        <v>2.1280000000000001</v>
      </c>
      <c r="V44" s="415">
        <v>7.4020000000000001</v>
      </c>
      <c r="W44" s="415">
        <v>1.55</v>
      </c>
      <c r="X44" s="422">
        <v>5.7000000000000002E-2</v>
      </c>
      <c r="Y44" s="414">
        <v>9.1950000000000003</v>
      </c>
      <c r="Z44" s="415">
        <v>6.6950000000000003</v>
      </c>
      <c r="AA44" s="415">
        <v>8.125</v>
      </c>
      <c r="AB44" s="415">
        <v>6.7510000000000003</v>
      </c>
      <c r="AC44" s="422">
        <v>0.28899999999999998</v>
      </c>
      <c r="AD44" s="416">
        <v>48.031496062992126</v>
      </c>
      <c r="AE44" s="416">
        <v>40.15748031496063</v>
      </c>
      <c r="AF44" s="416">
        <v>46.23</v>
      </c>
      <c r="AG44" s="424">
        <v>1028.895</v>
      </c>
      <c r="AH44" s="416">
        <v>50.928240985980153</v>
      </c>
      <c r="AI44" s="418">
        <v>29</v>
      </c>
      <c r="AJ44" s="418">
        <v>5</v>
      </c>
      <c r="AK44" s="419">
        <v>145</v>
      </c>
      <c r="AL44" s="425"/>
    </row>
    <row r="45" spans="1:38" s="426" customFormat="1" ht="27" customHeight="1" x14ac:dyDescent="0.2">
      <c r="A45" s="410" t="s">
        <v>631</v>
      </c>
      <c r="B45" s="411"/>
      <c r="C45" s="157" t="s">
        <v>92</v>
      </c>
      <c r="D45" s="412">
        <v>1239426</v>
      </c>
      <c r="E45" s="157" t="s">
        <v>632</v>
      </c>
      <c r="F45" s="412" t="s">
        <v>633</v>
      </c>
      <c r="G45" s="412" t="s">
        <v>634</v>
      </c>
      <c r="H45" s="413">
        <v>9.24</v>
      </c>
      <c r="I45" s="413">
        <v>27.72</v>
      </c>
      <c r="J45" s="413">
        <v>110.88</v>
      </c>
      <c r="K45" s="412">
        <v>4</v>
      </c>
      <c r="L45" s="412">
        <v>3</v>
      </c>
      <c r="M45" s="412">
        <v>12</v>
      </c>
      <c r="N45" s="413"/>
      <c r="O45" s="414">
        <v>2</v>
      </c>
      <c r="P45" s="415">
        <v>1.929</v>
      </c>
      <c r="Q45" s="415">
        <v>4.9649999999999999</v>
      </c>
      <c r="R45" s="415">
        <v>0.34200000000000003</v>
      </c>
      <c r="S45" s="415">
        <v>1.0999999999999999E-2</v>
      </c>
      <c r="T45" s="414">
        <v>5.843</v>
      </c>
      <c r="U45" s="415">
        <v>2.0009999999999999</v>
      </c>
      <c r="V45" s="415">
        <v>5.7519999999999998</v>
      </c>
      <c r="W45" s="415">
        <v>1.133</v>
      </c>
      <c r="X45" s="422">
        <v>0.04</v>
      </c>
      <c r="Y45" s="414">
        <v>8.32</v>
      </c>
      <c r="Z45" s="415">
        <v>6.1950000000000003</v>
      </c>
      <c r="AA45" s="415">
        <v>6.452</v>
      </c>
      <c r="AB45" s="415">
        <v>4.8630000000000004</v>
      </c>
      <c r="AC45" s="422">
        <v>0.192</v>
      </c>
      <c r="AD45" s="416">
        <v>48</v>
      </c>
      <c r="AE45" s="416">
        <v>40</v>
      </c>
      <c r="AF45" s="416">
        <v>43.714173228346461</v>
      </c>
      <c r="AG45" s="424">
        <v>925.34</v>
      </c>
      <c r="AH45" s="416">
        <v>48.555532012571952</v>
      </c>
      <c r="AI45" s="418">
        <v>30</v>
      </c>
      <c r="AJ45" s="418">
        <v>6</v>
      </c>
      <c r="AK45" s="419">
        <v>180</v>
      </c>
      <c r="AL45" s="425"/>
    </row>
    <row r="46" spans="1:38" s="426" customFormat="1" ht="27" customHeight="1" x14ac:dyDescent="0.2">
      <c r="A46" s="410" t="s">
        <v>635</v>
      </c>
      <c r="B46" s="411"/>
      <c r="C46" s="157" t="s">
        <v>92</v>
      </c>
      <c r="D46" s="412">
        <v>1331798</v>
      </c>
      <c r="E46" s="157" t="s">
        <v>636</v>
      </c>
      <c r="F46" s="412" t="s">
        <v>637</v>
      </c>
      <c r="G46" s="412" t="s">
        <v>638</v>
      </c>
      <c r="H46" s="413">
        <v>8.06</v>
      </c>
      <c r="I46" s="413">
        <v>24.18</v>
      </c>
      <c r="J46" s="413">
        <v>96.72</v>
      </c>
      <c r="K46" s="412">
        <v>4</v>
      </c>
      <c r="L46" s="412">
        <v>3</v>
      </c>
      <c r="M46" s="412">
        <v>12</v>
      </c>
      <c r="N46" s="413"/>
      <c r="O46" s="414">
        <v>1.52</v>
      </c>
      <c r="P46" s="415">
        <v>2.2839999999999998</v>
      </c>
      <c r="Q46" s="415">
        <v>7.1870000000000003</v>
      </c>
      <c r="R46" s="415">
        <v>0.498</v>
      </c>
      <c r="S46" s="415">
        <v>1.4E-2</v>
      </c>
      <c r="T46" s="414">
        <v>4.5629999999999997</v>
      </c>
      <c r="U46" s="415">
        <v>2.3130000000000002</v>
      </c>
      <c r="V46" s="415">
        <v>7.25</v>
      </c>
      <c r="W46" s="415">
        <v>1.5980000000000001</v>
      </c>
      <c r="X46" s="422">
        <v>4.3999999999999997E-2</v>
      </c>
      <c r="Y46" s="414">
        <v>9.6950000000000003</v>
      </c>
      <c r="Z46" s="415">
        <v>5.133</v>
      </c>
      <c r="AA46" s="415">
        <v>8.14</v>
      </c>
      <c r="AB46" s="415">
        <v>6.6870000000000003</v>
      </c>
      <c r="AC46" s="422">
        <v>0.23400000000000001</v>
      </c>
      <c r="AD46" s="416">
        <v>48.03110236220472</v>
      </c>
      <c r="AE46" s="416">
        <v>40.157086614173224</v>
      </c>
      <c r="AF46" s="416">
        <v>45.7007874015748</v>
      </c>
      <c r="AG46" s="424">
        <v>1220.2250000000001</v>
      </c>
      <c r="AH46" s="416">
        <v>51.010841543948864</v>
      </c>
      <c r="AI46" s="418">
        <v>35</v>
      </c>
      <c r="AJ46" s="418">
        <v>5</v>
      </c>
      <c r="AK46" s="419">
        <v>175</v>
      </c>
      <c r="AL46" s="425"/>
    </row>
    <row r="47" spans="1:38" s="426" customFormat="1" ht="27" customHeight="1" x14ac:dyDescent="0.2">
      <c r="A47" s="410" t="s">
        <v>639</v>
      </c>
      <c r="B47" s="411"/>
      <c r="C47" s="157" t="s">
        <v>92</v>
      </c>
      <c r="D47" s="412">
        <v>1809135</v>
      </c>
      <c r="E47" s="157" t="s">
        <v>640</v>
      </c>
      <c r="F47" s="412" t="s">
        <v>641</v>
      </c>
      <c r="G47" s="412" t="s">
        <v>642</v>
      </c>
      <c r="H47" s="413">
        <v>8.06</v>
      </c>
      <c r="I47" s="413">
        <v>24.18</v>
      </c>
      <c r="J47" s="413">
        <v>96.72</v>
      </c>
      <c r="K47" s="412">
        <v>4</v>
      </c>
      <c r="L47" s="412">
        <v>3</v>
      </c>
      <c r="M47" s="412">
        <v>12</v>
      </c>
      <c r="N47" s="413"/>
      <c r="O47" s="414">
        <v>2.125</v>
      </c>
      <c r="P47" s="415">
        <v>2.125</v>
      </c>
      <c r="Q47" s="415">
        <v>7.3620000000000001</v>
      </c>
      <c r="R47" s="415">
        <v>0.5</v>
      </c>
      <c r="S47" s="415">
        <v>1.9E-2</v>
      </c>
      <c r="T47" s="414">
        <v>6.25</v>
      </c>
      <c r="U47" s="415">
        <v>2.1280000000000001</v>
      </c>
      <c r="V47" s="415">
        <v>7.4020000000000001</v>
      </c>
      <c r="W47" s="415">
        <v>1.55</v>
      </c>
      <c r="X47" s="422">
        <v>5.7000000000000002E-2</v>
      </c>
      <c r="Y47" s="414">
        <v>9.1950000000000003</v>
      </c>
      <c r="Z47" s="415">
        <v>6.6950000000000003</v>
      </c>
      <c r="AA47" s="415">
        <v>8.125</v>
      </c>
      <c r="AB47" s="415">
        <v>6.7510000000000003</v>
      </c>
      <c r="AC47" s="422">
        <v>0.28899999999999998</v>
      </c>
      <c r="AD47" s="416">
        <v>48.031496062992126</v>
      </c>
      <c r="AE47" s="416">
        <v>40.15748031496063</v>
      </c>
      <c r="AF47" s="416">
        <v>46.23</v>
      </c>
      <c r="AG47" s="424">
        <v>1028.895</v>
      </c>
      <c r="AH47" s="416">
        <v>50.928240985980153</v>
      </c>
      <c r="AI47" s="418">
        <v>29</v>
      </c>
      <c r="AJ47" s="418">
        <v>5</v>
      </c>
      <c r="AK47" s="419">
        <v>145</v>
      </c>
      <c r="AL47" s="425"/>
    </row>
    <row r="48" spans="1:38" s="57" customFormat="1" ht="27" customHeight="1" x14ac:dyDescent="0.2">
      <c r="A48" s="87" t="s">
        <v>643</v>
      </c>
      <c r="B48" s="88"/>
      <c r="C48" s="88" t="s">
        <v>92</v>
      </c>
      <c r="D48" s="87">
        <v>1746050</v>
      </c>
      <c r="E48" s="88" t="s">
        <v>644</v>
      </c>
      <c r="F48" s="87" t="s">
        <v>645</v>
      </c>
      <c r="G48" s="87" t="s">
        <v>646</v>
      </c>
      <c r="H48" s="89">
        <v>9.75</v>
      </c>
      <c r="I48" s="89">
        <v>29.25</v>
      </c>
      <c r="J48" s="89">
        <v>117</v>
      </c>
      <c r="K48" s="87">
        <v>4</v>
      </c>
      <c r="L48" s="87">
        <v>3</v>
      </c>
      <c r="M48" s="87">
        <v>12</v>
      </c>
      <c r="N48" s="89"/>
      <c r="O48" s="90">
        <v>2.35</v>
      </c>
      <c r="P48" s="91">
        <v>1.99</v>
      </c>
      <c r="Q48" s="91">
        <v>7.91</v>
      </c>
      <c r="R48" s="91">
        <v>0.46</v>
      </c>
      <c r="S48" s="91">
        <v>0.02</v>
      </c>
      <c r="T48" s="90">
        <v>2.06</v>
      </c>
      <c r="U48" s="91">
        <v>6.19</v>
      </c>
      <c r="V48" s="91">
        <v>8</v>
      </c>
      <c r="W48" s="91">
        <v>1.48</v>
      </c>
      <c r="X48" s="92">
        <v>0.06</v>
      </c>
      <c r="Y48" s="90">
        <v>8.8800000000000008</v>
      </c>
      <c r="Z48" s="91">
        <v>6.88</v>
      </c>
      <c r="AA48" s="91">
        <v>8.75</v>
      </c>
      <c r="AB48" s="91">
        <v>6.31</v>
      </c>
      <c r="AC48" s="92">
        <v>0.31</v>
      </c>
      <c r="AD48" s="93">
        <v>48.03</v>
      </c>
      <c r="AE48" s="93">
        <v>40.159999999999997</v>
      </c>
      <c r="AF48" s="93">
        <v>48.8</v>
      </c>
      <c r="AG48" s="97">
        <v>838.84</v>
      </c>
      <c r="AH48" s="93">
        <v>54.47</v>
      </c>
      <c r="AI48" s="94">
        <v>25</v>
      </c>
      <c r="AJ48" s="94">
        <v>5</v>
      </c>
      <c r="AK48" s="95">
        <v>125</v>
      </c>
      <c r="AL48" s="96"/>
    </row>
    <row r="49" spans="1:38" s="57" customFormat="1" ht="27" customHeight="1" x14ac:dyDescent="0.2">
      <c r="A49" s="87" t="s">
        <v>647</v>
      </c>
      <c r="B49" s="88"/>
      <c r="C49" s="88" t="s">
        <v>92</v>
      </c>
      <c r="D49" s="87">
        <v>1746050</v>
      </c>
      <c r="E49" s="88" t="s">
        <v>648</v>
      </c>
      <c r="F49" s="87" t="s">
        <v>649</v>
      </c>
      <c r="G49" s="87" t="s">
        <v>650</v>
      </c>
      <c r="H49" s="89">
        <v>8.06</v>
      </c>
      <c r="I49" s="89">
        <v>24.18</v>
      </c>
      <c r="J49" s="89">
        <v>96.72</v>
      </c>
      <c r="K49" s="87">
        <v>4</v>
      </c>
      <c r="L49" s="87">
        <v>3</v>
      </c>
      <c r="M49" s="87">
        <v>12</v>
      </c>
      <c r="N49" s="89"/>
      <c r="O49" s="90">
        <v>1.99</v>
      </c>
      <c r="P49" s="91">
        <v>1.99</v>
      </c>
      <c r="Q49" s="91">
        <v>5.75</v>
      </c>
      <c r="R49" s="91">
        <v>0.38</v>
      </c>
      <c r="S49" s="91">
        <v>1.2999999999999999E-2</v>
      </c>
      <c r="T49" s="90">
        <v>2.06</v>
      </c>
      <c r="U49" s="91">
        <v>6.19</v>
      </c>
      <c r="V49" s="91">
        <v>6</v>
      </c>
      <c r="W49" s="91">
        <v>1.22</v>
      </c>
      <c r="X49" s="92">
        <v>4.3999999999999997E-2</v>
      </c>
      <c r="Y49" s="90">
        <v>8.8800000000000008</v>
      </c>
      <c r="Z49" s="91">
        <v>6.88</v>
      </c>
      <c r="AA49" s="91">
        <v>6.88</v>
      </c>
      <c r="AB49" s="91">
        <v>5.21</v>
      </c>
      <c r="AC49" s="92">
        <v>0.24299999999999999</v>
      </c>
      <c r="AD49" s="93">
        <v>48.03</v>
      </c>
      <c r="AE49" s="93">
        <v>40.159999999999997</v>
      </c>
      <c r="AF49" s="93">
        <v>46.3</v>
      </c>
      <c r="AG49" s="97">
        <v>831.16</v>
      </c>
      <c r="AH49" s="93">
        <v>51.68</v>
      </c>
      <c r="AI49" s="94">
        <v>25</v>
      </c>
      <c r="AJ49" s="94">
        <v>6</v>
      </c>
      <c r="AK49" s="95">
        <v>150</v>
      </c>
      <c r="AL49" s="96"/>
    </row>
    <row r="50" spans="1:38" s="1" customFormat="1" ht="27" customHeight="1" x14ac:dyDescent="0.2">
      <c r="A50" s="52" t="s">
        <v>229</v>
      </c>
      <c r="B50" s="53"/>
      <c r="C50" s="53"/>
      <c r="D50" s="54"/>
      <c r="E50" s="55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/>
      <c r="Z50" s="55"/>
      <c r="AA50" s="55"/>
      <c r="AB50" s="55"/>
      <c r="AC50" s="55"/>
      <c r="AD50" s="55"/>
      <c r="AE50" s="55"/>
      <c r="AF50" s="55"/>
      <c r="AG50" s="55"/>
      <c r="AH50" s="55"/>
      <c r="AI50" s="55"/>
      <c r="AJ50" s="55"/>
      <c r="AK50" s="51"/>
      <c r="AL50" s="2"/>
    </row>
    <row r="51" spans="1:38" s="421" customFormat="1" ht="27" customHeight="1" x14ac:dyDescent="0.2">
      <c r="A51" s="410" t="s">
        <v>651</v>
      </c>
      <c r="B51" s="411"/>
      <c r="C51" s="157" t="s">
        <v>92</v>
      </c>
      <c r="D51" s="412">
        <v>1642509</v>
      </c>
      <c r="E51" s="157" t="s">
        <v>652</v>
      </c>
      <c r="F51" s="412" t="s">
        <v>653</v>
      </c>
      <c r="G51" s="412" t="s">
        <v>654</v>
      </c>
      <c r="H51" s="413">
        <v>8.2200000000000006</v>
      </c>
      <c r="I51" s="413">
        <v>24.66</v>
      </c>
      <c r="J51" s="413">
        <v>98.64</v>
      </c>
      <c r="K51" s="412">
        <v>4</v>
      </c>
      <c r="L51" s="412">
        <v>3</v>
      </c>
      <c r="M51" s="412">
        <v>12</v>
      </c>
      <c r="N51" s="413"/>
      <c r="O51" s="414">
        <v>2.125</v>
      </c>
      <c r="P51" s="415">
        <v>2.125</v>
      </c>
      <c r="Q51" s="415">
        <v>7.3620000000000001</v>
      </c>
      <c r="R51" s="415">
        <v>0.5</v>
      </c>
      <c r="S51" s="415">
        <v>1.9E-2</v>
      </c>
      <c r="T51" s="414">
        <v>6.25</v>
      </c>
      <c r="U51" s="415">
        <v>2.1280000000000001</v>
      </c>
      <c r="V51" s="415">
        <v>7.4020000000000001</v>
      </c>
      <c r="W51" s="415">
        <v>1.55</v>
      </c>
      <c r="X51" s="422">
        <v>5.7000000000000002E-2</v>
      </c>
      <c r="Y51" s="414">
        <v>9.1950000000000003</v>
      </c>
      <c r="Z51" s="415">
        <v>6.6950000000000003</v>
      </c>
      <c r="AA51" s="415">
        <v>8.125</v>
      </c>
      <c r="AB51" s="415">
        <v>6.7510000000000003</v>
      </c>
      <c r="AC51" s="422">
        <v>0.28899999999999998</v>
      </c>
      <c r="AD51" s="416">
        <v>48</v>
      </c>
      <c r="AE51" s="416">
        <v>40</v>
      </c>
      <c r="AF51" s="416">
        <v>46.23</v>
      </c>
      <c r="AG51" s="424">
        <v>1029</v>
      </c>
      <c r="AH51" s="416">
        <v>50.695271391743475</v>
      </c>
      <c r="AI51" s="418">
        <v>29</v>
      </c>
      <c r="AJ51" s="418">
        <v>5</v>
      </c>
      <c r="AK51" s="419">
        <v>145</v>
      </c>
      <c r="AL51" s="420"/>
    </row>
    <row r="52" spans="1:38" s="421" customFormat="1" ht="27" customHeight="1" x14ac:dyDescent="0.2">
      <c r="A52" s="410" t="s">
        <v>655</v>
      </c>
      <c r="B52" s="411"/>
      <c r="C52" s="157" t="s">
        <v>92</v>
      </c>
      <c r="D52" s="412">
        <v>1642488</v>
      </c>
      <c r="E52" s="157" t="s">
        <v>656</v>
      </c>
      <c r="F52" s="412" t="s">
        <v>657</v>
      </c>
      <c r="G52" s="412" t="s">
        <v>658</v>
      </c>
      <c r="H52" s="413">
        <v>8.2200000000000006</v>
      </c>
      <c r="I52" s="413">
        <v>24.66</v>
      </c>
      <c r="J52" s="413">
        <v>98.64</v>
      </c>
      <c r="K52" s="412">
        <v>4</v>
      </c>
      <c r="L52" s="412">
        <v>3</v>
      </c>
      <c r="M52" s="412">
        <v>12</v>
      </c>
      <c r="N52" s="413"/>
      <c r="O52" s="414">
        <v>1.52</v>
      </c>
      <c r="P52" s="415">
        <v>2.2839999999999998</v>
      </c>
      <c r="Q52" s="415">
        <v>7.5</v>
      </c>
      <c r="R52" s="415">
        <v>0.61899999999999999</v>
      </c>
      <c r="S52" s="415">
        <v>1.4999999999999999E-2</v>
      </c>
      <c r="T52" s="414">
        <v>4.625</v>
      </c>
      <c r="U52" s="415">
        <v>2.41</v>
      </c>
      <c r="V52" s="415">
        <v>7.5940000000000003</v>
      </c>
      <c r="W52" s="415">
        <v>1.94</v>
      </c>
      <c r="X52" s="422">
        <v>4.9000000000000002E-2</v>
      </c>
      <c r="Y52" s="414">
        <v>9.6950000000000003</v>
      </c>
      <c r="Z52" s="415">
        <v>5.133</v>
      </c>
      <c r="AA52" s="415">
        <v>8.2650000000000006</v>
      </c>
      <c r="AB52" s="415">
        <v>7.7359999999999998</v>
      </c>
      <c r="AC52" s="422">
        <v>0.23799999999999999</v>
      </c>
      <c r="AD52" s="416">
        <v>48.031496062992126</v>
      </c>
      <c r="AE52" s="416">
        <v>40.15748031496063</v>
      </c>
      <c r="AF52" s="416">
        <v>46.825196850393702</v>
      </c>
      <c r="AG52" s="424">
        <v>1442.48</v>
      </c>
      <c r="AH52" s="416">
        <v>52.266836176148601</v>
      </c>
      <c r="AI52" s="418">
        <v>36</v>
      </c>
      <c r="AJ52" s="418">
        <v>5</v>
      </c>
      <c r="AK52" s="419">
        <v>180</v>
      </c>
      <c r="AL52" s="420"/>
    </row>
    <row r="53" spans="1:38" s="421" customFormat="1" ht="27" customHeight="1" x14ac:dyDescent="0.2">
      <c r="A53" s="410" t="s">
        <v>659</v>
      </c>
      <c r="B53" s="411"/>
      <c r="C53" s="157" t="s">
        <v>92</v>
      </c>
      <c r="D53" s="412">
        <v>1054225</v>
      </c>
      <c r="E53" s="157" t="s">
        <v>660</v>
      </c>
      <c r="F53" s="412" t="s">
        <v>661</v>
      </c>
      <c r="G53" s="412" t="s">
        <v>662</v>
      </c>
      <c r="H53" s="413">
        <v>7.88</v>
      </c>
      <c r="I53" s="413">
        <v>23.64</v>
      </c>
      <c r="J53" s="413">
        <v>94.56</v>
      </c>
      <c r="K53" s="412">
        <v>4</v>
      </c>
      <c r="L53" s="412">
        <v>3</v>
      </c>
      <c r="M53" s="412">
        <v>12</v>
      </c>
      <c r="N53" s="413"/>
      <c r="O53" s="414">
        <v>2.125</v>
      </c>
      <c r="P53" s="415">
        <v>2.125</v>
      </c>
      <c r="Q53" s="415">
        <v>7.37</v>
      </c>
      <c r="R53" s="415">
        <v>0.5</v>
      </c>
      <c r="S53" s="415">
        <v>0.02</v>
      </c>
      <c r="T53" s="414">
        <v>6.25</v>
      </c>
      <c r="U53" s="415">
        <v>2.1280000000000001</v>
      </c>
      <c r="V53" s="415">
        <v>7</v>
      </c>
      <c r="W53" s="415">
        <v>1.55</v>
      </c>
      <c r="X53" s="422">
        <v>0.06</v>
      </c>
      <c r="Y53" s="414">
        <v>9.1950000000000003</v>
      </c>
      <c r="Z53" s="415">
        <v>6.6950000000000003</v>
      </c>
      <c r="AA53" s="415">
        <v>8.1300000000000008</v>
      </c>
      <c r="AB53" s="415">
        <v>6.7510000000000003</v>
      </c>
      <c r="AC53" s="422">
        <v>0.30299999999999999</v>
      </c>
      <c r="AD53" s="416">
        <v>48</v>
      </c>
      <c r="AE53" s="416">
        <v>40</v>
      </c>
      <c r="AF53" s="416">
        <v>46.23</v>
      </c>
      <c r="AG53" s="424">
        <v>1028.895</v>
      </c>
      <c r="AH53" s="416">
        <v>53.416604866334708</v>
      </c>
      <c r="AI53" s="418">
        <v>29</v>
      </c>
      <c r="AJ53" s="418">
        <v>5</v>
      </c>
      <c r="AK53" s="419">
        <v>145</v>
      </c>
      <c r="AL53" s="420"/>
    </row>
    <row r="54" spans="1:38" s="421" customFormat="1" ht="27" customHeight="1" x14ac:dyDescent="0.2">
      <c r="A54" s="410" t="s">
        <v>663</v>
      </c>
      <c r="B54" s="411"/>
      <c r="C54" s="157" t="s">
        <v>92</v>
      </c>
      <c r="D54" s="412">
        <v>1054233</v>
      </c>
      <c r="E54" s="157" t="s">
        <v>664</v>
      </c>
      <c r="F54" s="412" t="s">
        <v>665</v>
      </c>
      <c r="G54" s="412" t="s">
        <v>666</v>
      </c>
      <c r="H54" s="413">
        <v>8.19</v>
      </c>
      <c r="I54" s="413">
        <v>24.57</v>
      </c>
      <c r="J54" s="413">
        <v>98.28</v>
      </c>
      <c r="K54" s="412">
        <v>4</v>
      </c>
      <c r="L54" s="412">
        <v>3</v>
      </c>
      <c r="M54" s="412">
        <v>12</v>
      </c>
      <c r="N54" s="413"/>
      <c r="O54" s="414">
        <v>2.125</v>
      </c>
      <c r="P54" s="415">
        <v>2.125</v>
      </c>
      <c r="Q54" s="415">
        <v>7.37</v>
      </c>
      <c r="R54" s="415">
        <v>0.5</v>
      </c>
      <c r="S54" s="415">
        <v>0.02</v>
      </c>
      <c r="T54" s="414">
        <v>6.25</v>
      </c>
      <c r="U54" s="415">
        <v>2.1280000000000001</v>
      </c>
      <c r="V54" s="415">
        <v>7.4</v>
      </c>
      <c r="W54" s="415">
        <v>1.55</v>
      </c>
      <c r="X54" s="422">
        <v>0.06</v>
      </c>
      <c r="Y54" s="414">
        <v>9.1950000000000003</v>
      </c>
      <c r="Z54" s="415">
        <v>6.6950000000000003</v>
      </c>
      <c r="AA54" s="415">
        <v>8.1300000000000008</v>
      </c>
      <c r="AB54" s="415">
        <v>6.7510000000000003</v>
      </c>
      <c r="AC54" s="422">
        <v>0.30299999999999999</v>
      </c>
      <c r="AD54" s="416">
        <v>48</v>
      </c>
      <c r="AE54" s="416">
        <v>40</v>
      </c>
      <c r="AF54" s="416">
        <v>46.23</v>
      </c>
      <c r="AG54" s="424">
        <v>1028.895</v>
      </c>
      <c r="AH54" s="416">
        <v>53.416604866334708</v>
      </c>
      <c r="AI54" s="418">
        <v>29</v>
      </c>
      <c r="AJ54" s="418">
        <v>5</v>
      </c>
      <c r="AK54" s="419">
        <v>145</v>
      </c>
      <c r="AL54" s="420"/>
    </row>
    <row r="55" spans="1:38" s="56" customFormat="1" ht="27" customHeight="1" x14ac:dyDescent="0.2">
      <c r="A55" s="75" t="s">
        <v>667</v>
      </c>
      <c r="B55" s="327" t="s">
        <v>500</v>
      </c>
      <c r="C55" s="76" t="s">
        <v>92</v>
      </c>
      <c r="D55" s="77">
        <v>1239466</v>
      </c>
      <c r="E55" s="76" t="s">
        <v>668</v>
      </c>
      <c r="F55" s="77" t="s">
        <v>669</v>
      </c>
      <c r="G55" s="77" t="s">
        <v>670</v>
      </c>
      <c r="H55" s="78">
        <v>7.19</v>
      </c>
      <c r="I55" s="78">
        <v>21.57</v>
      </c>
      <c r="J55" s="78">
        <v>86.28</v>
      </c>
      <c r="K55" s="77">
        <v>4</v>
      </c>
      <c r="L55" s="77">
        <v>3</v>
      </c>
      <c r="M55" s="77">
        <v>12</v>
      </c>
      <c r="N55" s="78"/>
      <c r="O55" s="79">
        <v>1.52</v>
      </c>
      <c r="P55" s="80">
        <v>2.2839999999999998</v>
      </c>
      <c r="Q55" s="80">
        <v>7.5</v>
      </c>
      <c r="R55" s="80">
        <v>0.61899999999999999</v>
      </c>
      <c r="S55" s="80">
        <v>1.4999999999999999E-2</v>
      </c>
      <c r="T55" s="79">
        <v>4.625</v>
      </c>
      <c r="U55" s="80">
        <v>2.41</v>
      </c>
      <c r="V55" s="80">
        <v>7.4</v>
      </c>
      <c r="W55" s="80">
        <v>1.94</v>
      </c>
      <c r="X55" s="81">
        <v>4.9000000000000002E-2</v>
      </c>
      <c r="Y55" s="79">
        <v>9.6950000000000003</v>
      </c>
      <c r="Z55" s="80">
        <v>4.9000000000000004</v>
      </c>
      <c r="AA55" s="80">
        <v>8.2650000000000006</v>
      </c>
      <c r="AB55" s="80">
        <v>7.5510000000000002</v>
      </c>
      <c r="AC55" s="81">
        <v>0.23799999999999999</v>
      </c>
      <c r="AD55" s="82">
        <v>48.031496062992126</v>
      </c>
      <c r="AE55" s="82">
        <v>40.15748031496063</v>
      </c>
      <c r="AF55" s="82">
        <v>46.324803149606304</v>
      </c>
      <c r="AG55" s="98">
        <v>1409.18</v>
      </c>
      <c r="AH55" s="82">
        <v>51.70826711869195</v>
      </c>
      <c r="AI55" s="83">
        <v>36</v>
      </c>
      <c r="AJ55" s="83">
        <v>5</v>
      </c>
      <c r="AK55" s="84">
        <v>180</v>
      </c>
      <c r="AL55" s="85"/>
    </row>
    <row r="56" spans="1:38" s="421" customFormat="1" ht="27" customHeight="1" x14ac:dyDescent="0.2">
      <c r="A56" s="410" t="s">
        <v>671</v>
      </c>
      <c r="B56" s="411"/>
      <c r="C56" s="157" t="s">
        <v>92</v>
      </c>
      <c r="D56" s="412">
        <v>1290521</v>
      </c>
      <c r="E56" s="157" t="s">
        <v>672</v>
      </c>
      <c r="F56" s="412" t="s">
        <v>673</v>
      </c>
      <c r="G56" s="412" t="s">
        <v>674</v>
      </c>
      <c r="H56" s="413">
        <v>7.19</v>
      </c>
      <c r="I56" s="413">
        <v>21.57</v>
      </c>
      <c r="J56" s="413">
        <v>86.28</v>
      </c>
      <c r="K56" s="412">
        <v>4</v>
      </c>
      <c r="L56" s="412">
        <v>3</v>
      </c>
      <c r="M56" s="412">
        <v>12</v>
      </c>
      <c r="N56" s="413"/>
      <c r="O56" s="414">
        <v>1.52</v>
      </c>
      <c r="P56" s="415">
        <v>2.2839999999999998</v>
      </c>
      <c r="Q56" s="415">
        <v>7.5</v>
      </c>
      <c r="R56" s="415">
        <v>0.61899999999999999</v>
      </c>
      <c r="S56" s="415">
        <v>1.4999999999999999E-2</v>
      </c>
      <c r="T56" s="414">
        <v>4.625</v>
      </c>
      <c r="U56" s="415">
        <v>2.41</v>
      </c>
      <c r="V56" s="415">
        <v>7.5940000000000003</v>
      </c>
      <c r="W56" s="415">
        <v>1.94</v>
      </c>
      <c r="X56" s="422">
        <v>4.9000000000000002E-2</v>
      </c>
      <c r="Y56" s="414">
        <v>9.6950000000000003</v>
      </c>
      <c r="Z56" s="415">
        <v>5.133</v>
      </c>
      <c r="AA56" s="415">
        <v>8.2650000000000006</v>
      </c>
      <c r="AB56" s="415">
        <v>7.5510000000000002</v>
      </c>
      <c r="AC56" s="422">
        <v>0.23799999999999999</v>
      </c>
      <c r="AD56" s="416">
        <v>48</v>
      </c>
      <c r="AE56" s="416">
        <v>40</v>
      </c>
      <c r="AF56" s="416">
        <v>46.324803149606304</v>
      </c>
      <c r="AG56" s="424">
        <v>1409.18</v>
      </c>
      <c r="AH56" s="416">
        <v>51.471730762439527</v>
      </c>
      <c r="AI56" s="418">
        <v>36</v>
      </c>
      <c r="AJ56" s="418">
        <v>5</v>
      </c>
      <c r="AK56" s="419">
        <v>180</v>
      </c>
      <c r="AL56" s="420"/>
    </row>
    <row r="57" spans="1:38" s="421" customFormat="1" ht="27" customHeight="1" x14ac:dyDescent="0.2">
      <c r="A57" s="410" t="s">
        <v>675</v>
      </c>
      <c r="B57" s="411"/>
      <c r="C57" s="157" t="s">
        <v>92</v>
      </c>
      <c r="D57" s="412">
        <v>1239430</v>
      </c>
      <c r="E57" s="157" t="s">
        <v>676</v>
      </c>
      <c r="F57" s="412" t="s">
        <v>677</v>
      </c>
      <c r="G57" s="412" t="s">
        <v>678</v>
      </c>
      <c r="H57" s="413">
        <v>8.06</v>
      </c>
      <c r="I57" s="413">
        <v>24.18</v>
      </c>
      <c r="J57" s="413">
        <v>96.72</v>
      </c>
      <c r="K57" s="412">
        <v>4</v>
      </c>
      <c r="L57" s="412">
        <v>3</v>
      </c>
      <c r="M57" s="412">
        <v>12</v>
      </c>
      <c r="N57" s="413"/>
      <c r="O57" s="414">
        <v>1.52</v>
      </c>
      <c r="P57" s="415">
        <v>2.2839999999999998</v>
      </c>
      <c r="Q57" s="415">
        <v>7.5</v>
      </c>
      <c r="R57" s="415">
        <v>0.61899999999999999</v>
      </c>
      <c r="S57" s="415">
        <v>1.4999999999999999E-2</v>
      </c>
      <c r="T57" s="414">
        <v>4.625</v>
      </c>
      <c r="U57" s="415">
        <v>2.41</v>
      </c>
      <c r="V57" s="415">
        <v>7.5940000000000003</v>
      </c>
      <c r="W57" s="415">
        <v>1.94</v>
      </c>
      <c r="X57" s="422">
        <v>4.9000000000000002E-2</v>
      </c>
      <c r="Y57" s="414">
        <v>9.6950000000000003</v>
      </c>
      <c r="Z57" s="415">
        <v>5.133</v>
      </c>
      <c r="AA57" s="415">
        <v>8.2650000000000006</v>
      </c>
      <c r="AB57" s="415">
        <v>8.6020000000000003</v>
      </c>
      <c r="AC57" s="422">
        <v>0.23799999999999999</v>
      </c>
      <c r="AD57" s="416">
        <v>48.031496062992126</v>
      </c>
      <c r="AE57" s="416">
        <v>40.15748031496063</v>
      </c>
      <c r="AF57" s="416">
        <v>46.324803149606304</v>
      </c>
      <c r="AG57" s="424">
        <v>1598.3600000000001</v>
      </c>
      <c r="AH57" s="416">
        <v>51.70826711869195</v>
      </c>
      <c r="AI57" s="418">
        <v>36</v>
      </c>
      <c r="AJ57" s="418">
        <v>5</v>
      </c>
      <c r="AK57" s="419">
        <v>180</v>
      </c>
      <c r="AL57" s="420"/>
    </row>
    <row r="58" spans="1:38" s="421" customFormat="1" ht="27" customHeight="1" x14ac:dyDescent="0.2">
      <c r="A58" s="410" t="s">
        <v>679</v>
      </c>
      <c r="B58" s="411"/>
      <c r="C58" s="157" t="s">
        <v>92</v>
      </c>
      <c r="D58" s="412">
        <v>1239426</v>
      </c>
      <c r="E58" s="157" t="s">
        <v>680</v>
      </c>
      <c r="F58" s="412" t="s">
        <v>681</v>
      </c>
      <c r="G58" s="412" t="s">
        <v>682</v>
      </c>
      <c r="H58" s="413">
        <v>9.24</v>
      </c>
      <c r="I58" s="413">
        <v>27.72</v>
      </c>
      <c r="J58" s="413">
        <v>110.88</v>
      </c>
      <c r="K58" s="412">
        <v>4</v>
      </c>
      <c r="L58" s="412">
        <v>3</v>
      </c>
      <c r="M58" s="412">
        <v>12</v>
      </c>
      <c r="N58" s="413"/>
      <c r="O58" s="414">
        <v>1.5249999999999999</v>
      </c>
      <c r="P58" s="415">
        <v>2.2829999999999999</v>
      </c>
      <c r="Q58" s="415">
        <v>5.375</v>
      </c>
      <c r="R58" s="415">
        <v>0.28199999999999997</v>
      </c>
      <c r="S58" s="415">
        <v>1.0999999999999999E-2</v>
      </c>
      <c r="T58" s="414">
        <v>4.5940000000000003</v>
      </c>
      <c r="U58" s="415">
        <v>2.3759999999999999</v>
      </c>
      <c r="V58" s="415">
        <v>5.47</v>
      </c>
      <c r="W58" s="415">
        <v>0.95699999999999996</v>
      </c>
      <c r="X58" s="422">
        <v>3.5000000000000003E-2</v>
      </c>
      <c r="Y58" s="414">
        <v>9.6950000000000003</v>
      </c>
      <c r="Z58" s="415">
        <v>5.133</v>
      </c>
      <c r="AA58" s="415">
        <v>6.14</v>
      </c>
      <c r="AB58" s="415">
        <v>4.101</v>
      </c>
      <c r="AC58" s="422">
        <v>0.17699999999999999</v>
      </c>
      <c r="AD58" s="416">
        <v>48</v>
      </c>
      <c r="AE58" s="416">
        <v>40</v>
      </c>
      <c r="AF58" s="416">
        <v>41.840944881889762</v>
      </c>
      <c r="AG58" s="424">
        <v>837.39200000000005</v>
      </c>
      <c r="AH58" s="416">
        <v>46.489670515944489</v>
      </c>
      <c r="AI58" s="418">
        <v>32</v>
      </c>
      <c r="AJ58" s="418">
        <v>6</v>
      </c>
      <c r="AK58" s="419">
        <v>192</v>
      </c>
      <c r="AL58" s="420"/>
    </row>
    <row r="59" spans="1:38" s="56" customFormat="1" ht="27" customHeight="1" x14ac:dyDescent="0.2">
      <c r="A59" s="75" t="s">
        <v>683</v>
      </c>
      <c r="B59" s="327" t="s">
        <v>500</v>
      </c>
      <c r="C59" s="76" t="s">
        <v>92</v>
      </c>
      <c r="D59" s="77">
        <v>1008107</v>
      </c>
      <c r="E59" s="76" t="s">
        <v>684</v>
      </c>
      <c r="F59" s="77" t="s">
        <v>685</v>
      </c>
      <c r="G59" s="77" t="s">
        <v>686</v>
      </c>
      <c r="H59" s="78">
        <v>7.72</v>
      </c>
      <c r="I59" s="78">
        <v>23.16</v>
      </c>
      <c r="J59" s="78">
        <v>92.64</v>
      </c>
      <c r="K59" s="77">
        <v>4</v>
      </c>
      <c r="L59" s="77">
        <v>3</v>
      </c>
      <c r="M59" s="77">
        <v>12</v>
      </c>
      <c r="N59" s="78"/>
      <c r="O59" s="79">
        <v>2.125</v>
      </c>
      <c r="P59" s="80">
        <v>2.125</v>
      </c>
      <c r="Q59" s="80">
        <v>7.3620000000000001</v>
      </c>
      <c r="R59" s="80">
        <v>0.5</v>
      </c>
      <c r="S59" s="80">
        <v>1.9E-2</v>
      </c>
      <c r="T59" s="79">
        <v>6.25</v>
      </c>
      <c r="U59" s="80">
        <v>2.1280000000000001</v>
      </c>
      <c r="V59" s="80">
        <v>7.4020000000000001</v>
      </c>
      <c r="W59" s="80">
        <v>1.55</v>
      </c>
      <c r="X59" s="81">
        <v>5.7000000000000002E-2</v>
      </c>
      <c r="Y59" s="79">
        <v>9.1950000000000003</v>
      </c>
      <c r="Z59" s="80">
        <v>6.6950000000000003</v>
      </c>
      <c r="AA59" s="80">
        <v>8.125</v>
      </c>
      <c r="AB59" s="80">
        <v>6.75</v>
      </c>
      <c r="AC59" s="81">
        <v>0.28899999999999998</v>
      </c>
      <c r="AD59" s="82">
        <v>48.031496062992126</v>
      </c>
      <c r="AE59" s="82">
        <v>40.15748031496063</v>
      </c>
      <c r="AF59" s="82">
        <v>46.23</v>
      </c>
      <c r="AG59" s="436">
        <v>1029</v>
      </c>
      <c r="AH59" s="82">
        <v>50.928240985980153</v>
      </c>
      <c r="AI59" s="83">
        <v>29</v>
      </c>
      <c r="AJ59" s="83">
        <v>5</v>
      </c>
      <c r="AK59" s="84">
        <v>145</v>
      </c>
      <c r="AL59" s="85"/>
    </row>
    <row r="60" spans="1:38" s="421" customFormat="1" ht="27" customHeight="1" x14ac:dyDescent="0.2">
      <c r="A60" s="410" t="s">
        <v>687</v>
      </c>
      <c r="B60" s="411"/>
      <c r="C60" s="157" t="s">
        <v>92</v>
      </c>
      <c r="D60" s="412">
        <v>1240279</v>
      </c>
      <c r="E60" s="157" t="s">
        <v>688</v>
      </c>
      <c r="F60" s="412" t="s">
        <v>689</v>
      </c>
      <c r="G60" s="412" t="s">
        <v>690</v>
      </c>
      <c r="H60" s="413">
        <v>7.72</v>
      </c>
      <c r="I60" s="413">
        <v>23.16</v>
      </c>
      <c r="J60" s="413">
        <v>92.64</v>
      </c>
      <c r="K60" s="412">
        <v>4</v>
      </c>
      <c r="L60" s="412">
        <v>3</v>
      </c>
      <c r="M60" s="412">
        <v>12</v>
      </c>
      <c r="N60" s="413"/>
      <c r="O60" s="414">
        <v>2.125</v>
      </c>
      <c r="P60" s="415">
        <v>2.125</v>
      </c>
      <c r="Q60" s="415">
        <v>7.3620000000000001</v>
      </c>
      <c r="R60" s="415">
        <v>0.5</v>
      </c>
      <c r="S60" s="415">
        <v>2.1000000000000001E-2</v>
      </c>
      <c r="T60" s="414">
        <v>6.25</v>
      </c>
      <c r="U60" s="415">
        <v>2.1280000000000001</v>
      </c>
      <c r="V60" s="415">
        <v>7.4020000000000001</v>
      </c>
      <c r="W60" s="415">
        <v>1.55</v>
      </c>
      <c r="X60" s="422">
        <v>5.7000000000000002E-2</v>
      </c>
      <c r="Y60" s="414">
        <v>9.1999999999999993</v>
      </c>
      <c r="Z60" s="415">
        <v>6.6950000000000003</v>
      </c>
      <c r="AA60" s="415">
        <v>8.125</v>
      </c>
      <c r="AB60" s="415">
        <v>6.7510000000000003</v>
      </c>
      <c r="AC60" s="422">
        <v>0.28899999999999998</v>
      </c>
      <c r="AD60" s="416">
        <v>48</v>
      </c>
      <c r="AE60" s="416">
        <v>40</v>
      </c>
      <c r="AF60" s="416">
        <v>46.23</v>
      </c>
      <c r="AG60" s="424">
        <v>1028.895</v>
      </c>
      <c r="AH60" s="416">
        <v>50.695271391743475</v>
      </c>
      <c r="AI60" s="418">
        <v>29</v>
      </c>
      <c r="AJ60" s="418">
        <v>5</v>
      </c>
      <c r="AK60" s="419">
        <v>145</v>
      </c>
      <c r="AL60" s="420"/>
    </row>
    <row r="61" spans="1:38" s="421" customFormat="1" ht="27" customHeight="1" x14ac:dyDescent="0.2">
      <c r="A61" s="410" t="s">
        <v>691</v>
      </c>
      <c r="B61" s="411"/>
      <c r="C61" s="157" t="s">
        <v>92</v>
      </c>
      <c r="D61" s="412">
        <v>1029202</v>
      </c>
      <c r="E61" s="157" t="s">
        <v>692</v>
      </c>
      <c r="F61" s="412" t="s">
        <v>693</v>
      </c>
      <c r="G61" s="412" t="s">
        <v>694</v>
      </c>
      <c r="H61" s="413">
        <v>8.06</v>
      </c>
      <c r="I61" s="413">
        <v>24.18</v>
      </c>
      <c r="J61" s="413">
        <v>96.72</v>
      </c>
      <c r="K61" s="412">
        <v>4</v>
      </c>
      <c r="L61" s="412">
        <v>3</v>
      </c>
      <c r="M61" s="412">
        <v>12</v>
      </c>
      <c r="N61" s="413"/>
      <c r="O61" s="414">
        <v>2.125</v>
      </c>
      <c r="P61" s="415">
        <v>2.125</v>
      </c>
      <c r="Q61" s="415">
        <v>7.3620000000000001</v>
      </c>
      <c r="R61" s="415">
        <v>0.5</v>
      </c>
      <c r="S61" s="415">
        <v>1.9E-2</v>
      </c>
      <c r="T61" s="414">
        <v>6.25</v>
      </c>
      <c r="U61" s="415">
        <v>2.1280000000000001</v>
      </c>
      <c r="V61" s="415">
        <v>7.4020000000000001</v>
      </c>
      <c r="W61" s="415">
        <v>1.55</v>
      </c>
      <c r="X61" s="422">
        <v>5.7000000000000002E-2</v>
      </c>
      <c r="Y61" s="414">
        <v>9.1950000000000003</v>
      </c>
      <c r="Z61" s="415">
        <v>6.6950000000000003</v>
      </c>
      <c r="AA61" s="415">
        <v>8.125</v>
      </c>
      <c r="AB61" s="415">
        <v>6.7510000000000003</v>
      </c>
      <c r="AC61" s="422">
        <v>0.28899999999999998</v>
      </c>
      <c r="AD61" s="416">
        <v>48</v>
      </c>
      <c r="AE61" s="416">
        <v>40</v>
      </c>
      <c r="AF61" s="416">
        <v>46.23</v>
      </c>
      <c r="AG61" s="424">
        <v>1028.895</v>
      </c>
      <c r="AH61" s="416">
        <v>50.695271391743475</v>
      </c>
      <c r="AI61" s="418">
        <v>29</v>
      </c>
      <c r="AJ61" s="418">
        <v>5</v>
      </c>
      <c r="AK61" s="419">
        <v>145</v>
      </c>
      <c r="AL61" s="420"/>
    </row>
    <row r="62" spans="1:38" s="421" customFormat="1" ht="27" customHeight="1" x14ac:dyDescent="0.2">
      <c r="A62" s="410" t="s">
        <v>695</v>
      </c>
      <c r="B62" s="411"/>
      <c r="C62" s="157" t="s">
        <v>92</v>
      </c>
      <c r="D62" s="412">
        <v>1240278</v>
      </c>
      <c r="E62" s="157" t="s">
        <v>696</v>
      </c>
      <c r="F62" s="412" t="s">
        <v>697</v>
      </c>
      <c r="G62" s="412" t="s">
        <v>698</v>
      </c>
      <c r="H62" s="413">
        <v>9.24</v>
      </c>
      <c r="I62" s="413">
        <v>27.72</v>
      </c>
      <c r="J62" s="413">
        <v>110.88</v>
      </c>
      <c r="K62" s="412">
        <v>4</v>
      </c>
      <c r="L62" s="412">
        <v>3</v>
      </c>
      <c r="M62" s="412">
        <v>12</v>
      </c>
      <c r="N62" s="413"/>
      <c r="O62" s="414">
        <v>2.125</v>
      </c>
      <c r="P62" s="415">
        <v>2.125</v>
      </c>
      <c r="Q62" s="415">
        <v>7.3620000000000001</v>
      </c>
      <c r="R62" s="415">
        <v>0.5</v>
      </c>
      <c r="S62" s="415">
        <v>1.9E-2</v>
      </c>
      <c r="T62" s="414">
        <v>6.25</v>
      </c>
      <c r="U62" s="415">
        <v>2.1280000000000001</v>
      </c>
      <c r="V62" s="415">
        <v>7.4020000000000001</v>
      </c>
      <c r="W62" s="415">
        <v>1.55</v>
      </c>
      <c r="X62" s="422">
        <v>5.7000000000000002E-2</v>
      </c>
      <c r="Y62" s="414">
        <v>9.1950000000000003</v>
      </c>
      <c r="Z62" s="415">
        <v>6.6950000000000003</v>
      </c>
      <c r="AA62" s="415">
        <v>8.125</v>
      </c>
      <c r="AB62" s="415">
        <v>6.75</v>
      </c>
      <c r="AC62" s="422">
        <v>0.28899999999999998</v>
      </c>
      <c r="AD62" s="416">
        <v>48.031496062992126</v>
      </c>
      <c r="AE62" s="416">
        <v>40.15748031496063</v>
      </c>
      <c r="AF62" s="416">
        <v>46.23</v>
      </c>
      <c r="AG62" s="423">
        <v>1029</v>
      </c>
      <c r="AH62" s="416">
        <v>50.928240985980153</v>
      </c>
      <c r="AI62" s="418">
        <v>29</v>
      </c>
      <c r="AJ62" s="418">
        <v>5</v>
      </c>
      <c r="AK62" s="419">
        <v>145</v>
      </c>
      <c r="AL62" s="420"/>
    </row>
    <row r="63" spans="1:38" s="57" customFormat="1" ht="27" customHeight="1" x14ac:dyDescent="0.2">
      <c r="A63" s="87" t="s">
        <v>699</v>
      </c>
      <c r="B63" s="88"/>
      <c r="C63" s="88" t="s">
        <v>92</v>
      </c>
      <c r="D63" s="87">
        <v>1746203</v>
      </c>
      <c r="E63" s="88" t="s">
        <v>700</v>
      </c>
      <c r="F63" s="87" t="s">
        <v>701</v>
      </c>
      <c r="G63" s="87" t="s">
        <v>702</v>
      </c>
      <c r="H63" s="89">
        <v>9.75</v>
      </c>
      <c r="I63" s="89">
        <v>29.25</v>
      </c>
      <c r="J63" s="89">
        <v>117</v>
      </c>
      <c r="K63" s="87">
        <v>4</v>
      </c>
      <c r="L63" s="87">
        <v>3</v>
      </c>
      <c r="M63" s="87">
        <v>12</v>
      </c>
      <c r="N63" s="89"/>
      <c r="O63" s="90">
        <v>2.35</v>
      </c>
      <c r="P63" s="91">
        <v>1.99</v>
      </c>
      <c r="Q63" s="91">
        <v>7.91</v>
      </c>
      <c r="R63" s="91">
        <v>0.46</v>
      </c>
      <c r="S63" s="91">
        <v>0.02</v>
      </c>
      <c r="T63" s="90">
        <v>2.06</v>
      </c>
      <c r="U63" s="91">
        <v>6.19</v>
      </c>
      <c r="V63" s="91">
        <v>8</v>
      </c>
      <c r="W63" s="91">
        <v>1.48</v>
      </c>
      <c r="X63" s="92">
        <v>0.06</v>
      </c>
      <c r="Y63" s="90">
        <v>8.8800000000000008</v>
      </c>
      <c r="Z63" s="91">
        <v>6.88</v>
      </c>
      <c r="AA63" s="91">
        <v>8.75</v>
      </c>
      <c r="AB63" s="91">
        <v>6.31</v>
      </c>
      <c r="AC63" s="92">
        <v>0.31</v>
      </c>
      <c r="AD63" s="93">
        <v>48.03</v>
      </c>
      <c r="AE63" s="93">
        <v>40.159999999999997</v>
      </c>
      <c r="AF63" s="93">
        <v>48.8</v>
      </c>
      <c r="AG63" s="97">
        <v>838.84</v>
      </c>
      <c r="AH63" s="93">
        <v>54.47</v>
      </c>
      <c r="AI63" s="94">
        <v>25</v>
      </c>
      <c r="AJ63" s="94">
        <v>5</v>
      </c>
      <c r="AK63" s="95">
        <v>125</v>
      </c>
      <c r="AL63" s="96"/>
    </row>
    <row r="64" spans="1:38" s="57" customFormat="1" ht="27" customHeight="1" x14ac:dyDescent="0.2">
      <c r="A64" s="87" t="s">
        <v>703</v>
      </c>
      <c r="B64" s="88"/>
      <c r="C64" s="88" t="s">
        <v>92</v>
      </c>
      <c r="D64" s="87">
        <v>1746203</v>
      </c>
      <c r="E64" s="88" t="s">
        <v>704</v>
      </c>
      <c r="F64" s="87" t="s">
        <v>705</v>
      </c>
      <c r="G64" s="87" t="s">
        <v>706</v>
      </c>
      <c r="H64" s="89">
        <v>8.06</v>
      </c>
      <c r="I64" s="89">
        <v>24.18</v>
      </c>
      <c r="J64" s="89">
        <v>96.72</v>
      </c>
      <c r="K64" s="87">
        <v>4</v>
      </c>
      <c r="L64" s="87">
        <v>3</v>
      </c>
      <c r="M64" s="87">
        <v>12</v>
      </c>
      <c r="N64" s="89"/>
      <c r="O64" s="90">
        <v>1.99</v>
      </c>
      <c r="P64" s="91">
        <v>1.99</v>
      </c>
      <c r="Q64" s="91">
        <v>5.75</v>
      </c>
      <c r="R64" s="91">
        <v>0.38</v>
      </c>
      <c r="S64" s="91">
        <v>1.2999999999999999E-2</v>
      </c>
      <c r="T64" s="90">
        <v>2.06</v>
      </c>
      <c r="U64" s="91">
        <v>6.19</v>
      </c>
      <c r="V64" s="91">
        <v>6</v>
      </c>
      <c r="W64" s="91">
        <v>1.22</v>
      </c>
      <c r="X64" s="92">
        <v>4.3999999999999997E-2</v>
      </c>
      <c r="Y64" s="90">
        <v>8.8800000000000008</v>
      </c>
      <c r="Z64" s="91">
        <v>6.88</v>
      </c>
      <c r="AA64" s="91">
        <v>6.88</v>
      </c>
      <c r="AB64" s="91">
        <v>5.21</v>
      </c>
      <c r="AC64" s="92">
        <v>0.24299999999999999</v>
      </c>
      <c r="AD64" s="93">
        <v>48.03</v>
      </c>
      <c r="AE64" s="93">
        <v>40.159999999999997</v>
      </c>
      <c r="AF64" s="93">
        <v>46.3</v>
      </c>
      <c r="AG64" s="97">
        <v>831.16</v>
      </c>
      <c r="AH64" s="93">
        <v>51.68</v>
      </c>
      <c r="AI64" s="94">
        <v>25</v>
      </c>
      <c r="AJ64" s="94">
        <v>6</v>
      </c>
      <c r="AK64" s="95">
        <v>150</v>
      </c>
      <c r="AL64" s="96"/>
    </row>
    <row r="65" spans="1:38" s="1" customFormat="1" ht="27" customHeight="1" x14ac:dyDescent="0.2">
      <c r="A65" s="52" t="s">
        <v>707</v>
      </c>
      <c r="B65" s="53"/>
      <c r="C65" s="53"/>
      <c r="D65" s="54"/>
      <c r="E65" s="55"/>
      <c r="F65" s="55"/>
      <c r="G65" s="55"/>
      <c r="H65" s="55"/>
      <c r="I65" s="55"/>
      <c r="J65" s="55"/>
      <c r="K65" s="55"/>
      <c r="L65" s="55"/>
      <c r="M65" s="55"/>
      <c r="N65" s="55"/>
      <c r="O65" s="55"/>
      <c r="P65" s="55"/>
      <c r="Q65" s="55"/>
      <c r="R65" s="55"/>
      <c r="S65" s="55"/>
      <c r="T65" s="55"/>
      <c r="U65" s="55"/>
      <c r="V65" s="55"/>
      <c r="W65" s="55"/>
      <c r="X65" s="55"/>
      <c r="Y65" s="55"/>
      <c r="Z65" s="55"/>
      <c r="AA65" s="55"/>
      <c r="AB65" s="55"/>
      <c r="AC65" s="55"/>
      <c r="AD65" s="55"/>
      <c r="AE65" s="55"/>
      <c r="AF65" s="55"/>
      <c r="AG65" s="55"/>
      <c r="AH65" s="55"/>
      <c r="AI65" s="55"/>
      <c r="AJ65" s="55"/>
      <c r="AK65" s="51"/>
      <c r="AL65" s="2"/>
    </row>
    <row r="66" spans="1:38" s="57" customFormat="1" ht="27" customHeight="1" x14ac:dyDescent="0.2">
      <c r="A66" s="86" t="s">
        <v>708</v>
      </c>
      <c r="B66" s="88"/>
      <c r="C66" s="88" t="s">
        <v>92</v>
      </c>
      <c r="D66" s="87">
        <v>1239427</v>
      </c>
      <c r="E66" s="88" t="s">
        <v>709</v>
      </c>
      <c r="F66" s="87" t="s">
        <v>710</v>
      </c>
      <c r="G66" s="87" t="s">
        <v>711</v>
      </c>
      <c r="H66" s="89">
        <v>5.62</v>
      </c>
      <c r="I66" s="89">
        <v>16.86</v>
      </c>
      <c r="J66" s="89">
        <v>67.44</v>
      </c>
      <c r="K66" s="87">
        <v>4</v>
      </c>
      <c r="L66" s="87">
        <v>3</v>
      </c>
      <c r="M66" s="87">
        <v>12</v>
      </c>
      <c r="N66" s="89"/>
      <c r="O66" s="90">
        <v>1.85</v>
      </c>
      <c r="P66" s="91">
        <v>3</v>
      </c>
      <c r="Q66" s="91">
        <v>6.4370000000000003</v>
      </c>
      <c r="R66" s="91">
        <v>0.441</v>
      </c>
      <c r="S66" s="91">
        <v>2.1000000000000001E-2</v>
      </c>
      <c r="T66" s="90">
        <v>5.875</v>
      </c>
      <c r="U66" s="91">
        <v>1.9379999999999999</v>
      </c>
      <c r="V66" s="91">
        <v>7</v>
      </c>
      <c r="W66" s="91">
        <v>1.411</v>
      </c>
      <c r="X66" s="92">
        <v>4.5999999999999999E-2</v>
      </c>
      <c r="Y66" s="90">
        <v>8.32</v>
      </c>
      <c r="Z66" s="91">
        <v>6.32</v>
      </c>
      <c r="AA66" s="91">
        <v>7.39</v>
      </c>
      <c r="AB66" s="91">
        <v>5.6989999999999998</v>
      </c>
      <c r="AC66" s="92">
        <v>0.22500000000000001</v>
      </c>
      <c r="AD66" s="93">
        <v>48</v>
      </c>
      <c r="AE66" s="93">
        <v>40</v>
      </c>
      <c r="AF66" s="93">
        <v>49.340944881889762</v>
      </c>
      <c r="AG66" s="97">
        <v>1212.596</v>
      </c>
      <c r="AH66" s="93">
        <v>54.822968534802413</v>
      </c>
      <c r="AI66" s="94">
        <v>34</v>
      </c>
      <c r="AJ66" s="94">
        <v>6</v>
      </c>
      <c r="AK66" s="95">
        <v>204</v>
      </c>
      <c r="AL66" s="96"/>
    </row>
    <row r="67" spans="1:38" s="57" customFormat="1" ht="27" customHeight="1" x14ac:dyDescent="0.2">
      <c r="A67" s="86" t="s">
        <v>712</v>
      </c>
      <c r="B67" s="87"/>
      <c r="C67" s="88" t="s">
        <v>92</v>
      </c>
      <c r="D67" s="87">
        <v>1244818</v>
      </c>
      <c r="E67" s="88" t="s">
        <v>713</v>
      </c>
      <c r="F67" s="87" t="s">
        <v>714</v>
      </c>
      <c r="G67" s="87" t="s">
        <v>715</v>
      </c>
      <c r="H67" s="89">
        <v>5.62</v>
      </c>
      <c r="I67" s="89">
        <v>16.86</v>
      </c>
      <c r="J67" s="89">
        <v>67.44</v>
      </c>
      <c r="K67" s="87">
        <v>4</v>
      </c>
      <c r="L67" s="87">
        <v>3</v>
      </c>
      <c r="M67" s="87">
        <v>12</v>
      </c>
      <c r="N67" s="89"/>
      <c r="O67" s="90">
        <v>1.85</v>
      </c>
      <c r="P67" s="91">
        <v>3</v>
      </c>
      <c r="Q67" s="91">
        <v>6.4370000000000003</v>
      </c>
      <c r="R67" s="91">
        <v>0.441</v>
      </c>
      <c r="S67" s="91">
        <v>2.1000000000000001E-2</v>
      </c>
      <c r="T67" s="90">
        <v>5.875</v>
      </c>
      <c r="U67" s="91">
        <v>1.9379999999999999</v>
      </c>
      <c r="V67" s="91">
        <v>7</v>
      </c>
      <c r="W67" s="91">
        <v>1.411</v>
      </c>
      <c r="X67" s="92">
        <v>4.5999999999999999E-2</v>
      </c>
      <c r="Y67" s="90">
        <v>8.32</v>
      </c>
      <c r="Z67" s="91">
        <v>6.32</v>
      </c>
      <c r="AA67" s="91">
        <v>7.39</v>
      </c>
      <c r="AB67" s="91">
        <v>5.6989999999999998</v>
      </c>
      <c r="AC67" s="92">
        <v>0.22500000000000001</v>
      </c>
      <c r="AD67" s="93">
        <v>48</v>
      </c>
      <c r="AE67" s="93">
        <v>40</v>
      </c>
      <c r="AF67" s="93">
        <v>49.340944881889762</v>
      </c>
      <c r="AG67" s="97">
        <v>1212.596</v>
      </c>
      <c r="AH67" s="93">
        <v>54.822968534802413</v>
      </c>
      <c r="AI67" s="94">
        <v>34</v>
      </c>
      <c r="AJ67" s="94">
        <v>6</v>
      </c>
      <c r="AK67" s="95">
        <v>204</v>
      </c>
      <c r="AL67" s="96"/>
    </row>
    <row r="68" spans="1:38" s="1" customFormat="1" ht="27" customHeight="1" x14ac:dyDescent="0.2">
      <c r="A68" s="52" t="s">
        <v>716</v>
      </c>
      <c r="B68" s="53"/>
      <c r="C68" s="53"/>
      <c r="D68" s="54"/>
      <c r="E68" s="55"/>
      <c r="F68" s="55"/>
      <c r="G68" s="55"/>
      <c r="H68" s="55"/>
      <c r="I68" s="55"/>
      <c r="J68" s="55"/>
      <c r="K68" s="55"/>
      <c r="L68" s="55"/>
      <c r="M68" s="55"/>
      <c r="N68" s="55"/>
      <c r="O68" s="55"/>
      <c r="P68" s="55"/>
      <c r="Q68" s="55"/>
      <c r="R68" s="55"/>
      <c r="S68" s="55"/>
      <c r="T68" s="55"/>
      <c r="U68" s="55"/>
      <c r="V68" s="55"/>
      <c r="W68" s="55"/>
      <c r="X68" s="55"/>
      <c r="Y68" s="55"/>
      <c r="Z68" s="55"/>
      <c r="AA68" s="55"/>
      <c r="AB68" s="55"/>
      <c r="AC68" s="55"/>
      <c r="AD68" s="55"/>
      <c r="AE68" s="55"/>
      <c r="AF68" s="55"/>
      <c r="AG68" s="55"/>
      <c r="AH68" s="55"/>
      <c r="AI68" s="55"/>
      <c r="AJ68" s="55"/>
      <c r="AK68" s="51"/>
      <c r="AL68" s="2"/>
    </row>
    <row r="69" spans="1:38" s="56" customFormat="1" ht="27" customHeight="1" x14ac:dyDescent="0.2">
      <c r="A69" s="75" t="s">
        <v>717</v>
      </c>
      <c r="B69" s="327" t="s">
        <v>500</v>
      </c>
      <c r="C69" s="76" t="s">
        <v>92</v>
      </c>
      <c r="D69" s="77">
        <v>1512958</v>
      </c>
      <c r="E69" s="76" t="s">
        <v>718</v>
      </c>
      <c r="F69" s="77" t="s">
        <v>719</v>
      </c>
      <c r="G69" s="77" t="s">
        <v>720</v>
      </c>
      <c r="H69" s="78">
        <v>7.51</v>
      </c>
      <c r="I69" s="78">
        <v>22.53</v>
      </c>
      <c r="J69" s="78">
        <v>90.12</v>
      </c>
      <c r="K69" s="77">
        <v>4</v>
      </c>
      <c r="L69" s="77">
        <v>3</v>
      </c>
      <c r="M69" s="77">
        <v>12</v>
      </c>
      <c r="N69" s="78"/>
      <c r="O69" s="79">
        <v>1.5</v>
      </c>
      <c r="P69" s="80">
        <v>2.5</v>
      </c>
      <c r="Q69" s="80">
        <v>5.5</v>
      </c>
      <c r="R69" s="80">
        <v>0.24</v>
      </c>
      <c r="S69" s="80">
        <v>1.2E-2</v>
      </c>
      <c r="T69" s="79">
        <v>4.5629999999999997</v>
      </c>
      <c r="U69" s="80">
        <v>1.5780000000000001</v>
      </c>
      <c r="V69" s="80">
        <v>5.5940000000000003</v>
      </c>
      <c r="W69" s="80">
        <v>0.77</v>
      </c>
      <c r="X69" s="81">
        <v>2.3E-2</v>
      </c>
      <c r="Y69" s="79">
        <v>6.6950000000000003</v>
      </c>
      <c r="Z69" s="80">
        <v>5.133</v>
      </c>
      <c r="AA69" s="80">
        <v>6.39</v>
      </c>
      <c r="AB69" s="80">
        <v>3.23</v>
      </c>
      <c r="AC69" s="81">
        <v>0.127</v>
      </c>
      <c r="AD69" s="82">
        <v>48</v>
      </c>
      <c r="AE69" s="82">
        <v>40</v>
      </c>
      <c r="AF69" s="82">
        <v>43.840157480314957</v>
      </c>
      <c r="AG69" s="98">
        <v>1077</v>
      </c>
      <c r="AH69" s="82">
        <v>48.711021647773421</v>
      </c>
      <c r="AI69" s="83">
        <v>48</v>
      </c>
      <c r="AJ69" s="83">
        <v>6</v>
      </c>
      <c r="AK69" s="84">
        <v>288</v>
      </c>
      <c r="AL69" s="85"/>
    </row>
    <row r="70" spans="1:38" s="133" customFormat="1" ht="27" customHeight="1" x14ac:dyDescent="0.2">
      <c r="A70" s="122" t="s">
        <v>721</v>
      </c>
      <c r="B70" s="123" t="s">
        <v>505</v>
      </c>
      <c r="C70" s="123" t="s">
        <v>92</v>
      </c>
      <c r="D70" s="124">
        <v>1792196</v>
      </c>
      <c r="E70" s="123" t="s">
        <v>722</v>
      </c>
      <c r="F70" s="124" t="s">
        <v>723</v>
      </c>
      <c r="G70" s="124" t="s">
        <v>724</v>
      </c>
      <c r="H70" s="104">
        <v>7.55</v>
      </c>
      <c r="I70" s="104">
        <v>22.65</v>
      </c>
      <c r="J70" s="104">
        <v>90.6</v>
      </c>
      <c r="K70" s="124">
        <v>4</v>
      </c>
      <c r="L70" s="124">
        <v>3</v>
      </c>
      <c r="M70" s="124">
        <v>12</v>
      </c>
      <c r="N70" s="104" t="s">
        <v>509</v>
      </c>
      <c r="O70" s="125">
        <v>1</v>
      </c>
      <c r="P70" s="126">
        <v>2</v>
      </c>
      <c r="Q70" s="126">
        <v>5.375</v>
      </c>
      <c r="R70" s="126">
        <v>0.254</v>
      </c>
      <c r="S70" s="126">
        <v>6.0000000000000001E-3</v>
      </c>
      <c r="T70" s="125">
        <v>3.375</v>
      </c>
      <c r="U70" s="126">
        <v>2.125</v>
      </c>
      <c r="V70" s="126">
        <v>5.375</v>
      </c>
      <c r="W70" s="126">
        <v>0.78500000000000003</v>
      </c>
      <c r="X70" s="127">
        <v>2.1999999999999999E-2</v>
      </c>
      <c r="Y70" s="125">
        <v>7</v>
      </c>
      <c r="Z70" s="126">
        <v>4.75</v>
      </c>
      <c r="AA70" s="126">
        <v>6.25</v>
      </c>
      <c r="AB70" s="126">
        <v>3.351</v>
      </c>
      <c r="AC70" s="127">
        <v>0.12</v>
      </c>
      <c r="AD70" s="128">
        <v>48</v>
      </c>
      <c r="AE70" s="128">
        <v>40</v>
      </c>
      <c r="AF70" s="128">
        <v>48.75</v>
      </c>
      <c r="AG70" s="129"/>
      <c r="AH70" s="128">
        <v>54.167000000000002</v>
      </c>
      <c r="AI70" s="130">
        <v>56</v>
      </c>
      <c r="AJ70" s="130">
        <v>7</v>
      </c>
      <c r="AK70" s="131">
        <v>392</v>
      </c>
      <c r="AL70" s="132"/>
    </row>
    <row r="71" spans="1:38" s="56" customFormat="1" ht="27" customHeight="1" x14ac:dyDescent="0.2">
      <c r="A71" s="75" t="s">
        <v>725</v>
      </c>
      <c r="B71" s="327" t="s">
        <v>500</v>
      </c>
      <c r="C71" s="76" t="s">
        <v>92</v>
      </c>
      <c r="D71" s="77">
        <v>1460722</v>
      </c>
      <c r="E71" s="76" t="s">
        <v>726</v>
      </c>
      <c r="F71" s="77" t="s">
        <v>727</v>
      </c>
      <c r="G71" s="77" t="s">
        <v>728</v>
      </c>
      <c r="H71" s="78">
        <v>8.1300000000000008</v>
      </c>
      <c r="I71" s="78">
        <v>24.39</v>
      </c>
      <c r="J71" s="78">
        <v>97.56</v>
      </c>
      <c r="K71" s="77">
        <v>4</v>
      </c>
      <c r="L71" s="77">
        <v>3</v>
      </c>
      <c r="M71" s="77">
        <v>12</v>
      </c>
      <c r="N71" s="78"/>
      <c r="O71" s="79">
        <v>1.5</v>
      </c>
      <c r="P71" s="80">
        <v>2.5</v>
      </c>
      <c r="Q71" s="80">
        <v>5.5</v>
      </c>
      <c r="R71" s="80">
        <v>0.24</v>
      </c>
      <c r="S71" s="80">
        <v>1.2E-2</v>
      </c>
      <c r="T71" s="79">
        <v>4.5629999999999997</v>
      </c>
      <c r="U71" s="80">
        <v>1.5780000000000001</v>
      </c>
      <c r="V71" s="80">
        <v>5.5940000000000003</v>
      </c>
      <c r="W71" s="80">
        <v>0.77</v>
      </c>
      <c r="X71" s="81">
        <v>2.3E-2</v>
      </c>
      <c r="Y71" s="79">
        <v>6.6950000000000003</v>
      </c>
      <c r="Z71" s="80">
        <v>5.133</v>
      </c>
      <c r="AA71" s="80">
        <v>6.39</v>
      </c>
      <c r="AB71" s="80">
        <v>3.23</v>
      </c>
      <c r="AC71" s="81">
        <v>0.127</v>
      </c>
      <c r="AD71" s="82">
        <v>48</v>
      </c>
      <c r="AE71" s="82">
        <v>40</v>
      </c>
      <c r="AF71" s="82">
        <v>43.840157480314957</v>
      </c>
      <c r="AG71" s="98">
        <v>1077</v>
      </c>
      <c r="AH71" s="82">
        <v>48.711021647773421</v>
      </c>
      <c r="AI71" s="83">
        <v>53</v>
      </c>
      <c r="AJ71" s="83">
        <v>6</v>
      </c>
      <c r="AK71" s="84">
        <v>318</v>
      </c>
      <c r="AL71" s="85"/>
    </row>
    <row r="72" spans="1:38" s="56" customFormat="1" ht="27" customHeight="1" x14ac:dyDescent="0.2">
      <c r="A72" s="75" t="s">
        <v>729</v>
      </c>
      <c r="B72" s="327" t="s">
        <v>500</v>
      </c>
      <c r="C72" s="76" t="s">
        <v>92</v>
      </c>
      <c r="D72" s="77">
        <v>1239520</v>
      </c>
      <c r="E72" s="76" t="s">
        <v>730</v>
      </c>
      <c r="F72" s="77" t="s">
        <v>731</v>
      </c>
      <c r="G72" s="77" t="s">
        <v>732</v>
      </c>
      <c r="H72" s="78">
        <v>7.13</v>
      </c>
      <c r="I72" s="78">
        <v>21.39</v>
      </c>
      <c r="J72" s="78">
        <v>85.56</v>
      </c>
      <c r="K72" s="77">
        <v>4</v>
      </c>
      <c r="L72" s="77">
        <v>3</v>
      </c>
      <c r="M72" s="77">
        <v>12</v>
      </c>
      <c r="N72" s="78"/>
      <c r="O72" s="79">
        <v>1.5</v>
      </c>
      <c r="P72" s="80">
        <v>2.5</v>
      </c>
      <c r="Q72" s="80">
        <v>5.5</v>
      </c>
      <c r="R72" s="80">
        <v>0.24</v>
      </c>
      <c r="S72" s="80">
        <v>1.2E-2</v>
      </c>
      <c r="T72" s="79">
        <v>4.5629999999999997</v>
      </c>
      <c r="U72" s="80">
        <v>1.5780000000000001</v>
      </c>
      <c r="V72" s="80">
        <v>5.5940000000000003</v>
      </c>
      <c r="W72" s="80">
        <v>0.77</v>
      </c>
      <c r="X72" s="81">
        <v>2.3E-2</v>
      </c>
      <c r="Y72" s="79">
        <v>7.1</v>
      </c>
      <c r="Z72" s="80">
        <v>5.5</v>
      </c>
      <c r="AA72" s="80">
        <v>6.7</v>
      </c>
      <c r="AB72" s="80">
        <v>3.23</v>
      </c>
      <c r="AC72" s="81">
        <v>0.127</v>
      </c>
      <c r="AD72" s="82">
        <v>48</v>
      </c>
      <c r="AE72" s="82">
        <v>40</v>
      </c>
      <c r="AF72" s="82">
        <v>43.840157480314957</v>
      </c>
      <c r="AG72" s="98">
        <v>1077</v>
      </c>
      <c r="AH72" s="82">
        <v>48.711021647773421</v>
      </c>
      <c r="AI72" s="83">
        <v>53</v>
      </c>
      <c r="AJ72" s="83">
        <v>6</v>
      </c>
      <c r="AK72" s="84">
        <v>318</v>
      </c>
      <c r="AL72" s="85"/>
    </row>
    <row r="73" spans="1:38" s="1" customFormat="1" ht="27" customHeight="1" x14ac:dyDescent="0.2">
      <c r="A73" s="52" t="s">
        <v>733</v>
      </c>
      <c r="B73" s="53"/>
      <c r="C73" s="53"/>
      <c r="D73" s="54"/>
      <c r="E73" s="55"/>
      <c r="F73" s="55"/>
      <c r="G73" s="55"/>
      <c r="H73" s="55"/>
      <c r="I73" s="55"/>
      <c r="J73" s="55"/>
      <c r="K73" s="55"/>
      <c r="L73" s="55"/>
      <c r="M73" s="55"/>
      <c r="N73" s="55"/>
      <c r="O73" s="55"/>
      <c r="P73" s="55"/>
      <c r="Q73" s="55"/>
      <c r="R73" s="55"/>
      <c r="S73" s="55"/>
      <c r="T73" s="55"/>
      <c r="U73" s="55"/>
      <c r="V73" s="55"/>
      <c r="W73" s="55"/>
      <c r="X73" s="55"/>
      <c r="Y73" s="55"/>
      <c r="Z73" s="55"/>
      <c r="AA73" s="55"/>
      <c r="AB73" s="55"/>
      <c r="AC73" s="55"/>
      <c r="AD73" s="55"/>
      <c r="AE73" s="55"/>
      <c r="AF73" s="55"/>
      <c r="AG73" s="55"/>
      <c r="AH73" s="55"/>
      <c r="AI73" s="55"/>
      <c r="AJ73" s="55"/>
      <c r="AK73" s="51"/>
      <c r="AL73" s="2"/>
    </row>
    <row r="74" spans="1:38" s="57" customFormat="1" ht="27" customHeight="1" x14ac:dyDescent="0.2">
      <c r="A74" s="86" t="s">
        <v>734</v>
      </c>
      <c r="B74" s="237"/>
      <c r="C74" s="88" t="s">
        <v>92</v>
      </c>
      <c r="D74" s="87">
        <v>1613422</v>
      </c>
      <c r="E74" s="88" t="s">
        <v>735</v>
      </c>
      <c r="F74" s="87" t="s">
        <v>736</v>
      </c>
      <c r="G74" s="87" t="s">
        <v>737</v>
      </c>
      <c r="H74" s="89">
        <v>3.4</v>
      </c>
      <c r="I74" s="89">
        <v>10.199999999999999</v>
      </c>
      <c r="J74" s="89">
        <v>40.799999999999997</v>
      </c>
      <c r="K74" s="87">
        <v>4</v>
      </c>
      <c r="L74" s="87">
        <v>3</v>
      </c>
      <c r="M74" s="87">
        <v>12</v>
      </c>
      <c r="N74" s="89"/>
      <c r="O74" s="90">
        <v>1.85</v>
      </c>
      <c r="P74" s="91">
        <v>2.4660000000000002</v>
      </c>
      <c r="Q74" s="91">
        <v>6.125</v>
      </c>
      <c r="R74" s="91">
        <v>0.5</v>
      </c>
      <c r="S74" s="92">
        <v>1.6E-2</v>
      </c>
      <c r="T74" s="90">
        <v>5.625</v>
      </c>
      <c r="U74" s="91">
        <v>2.5</v>
      </c>
      <c r="V74" s="91">
        <v>6.4059999999999997</v>
      </c>
      <c r="W74" s="91">
        <v>1.8740000000000001</v>
      </c>
      <c r="X74" s="92">
        <v>5.1999999999999998E-2</v>
      </c>
      <c r="Y74" s="90">
        <v>12.257</v>
      </c>
      <c r="Z74" s="91">
        <v>5.57</v>
      </c>
      <c r="AA74" s="91">
        <v>7.14</v>
      </c>
      <c r="AB74" s="91">
        <v>8</v>
      </c>
      <c r="AC74" s="92">
        <v>0.28199999999999997</v>
      </c>
      <c r="AD74" s="93">
        <v>48.03</v>
      </c>
      <c r="AE74" s="93">
        <v>40.15</v>
      </c>
      <c r="AF74" s="93">
        <v>48.34</v>
      </c>
      <c r="AG74" s="97">
        <v>1345.9770000000001</v>
      </c>
      <c r="AH74" s="93">
        <v>53.95</v>
      </c>
      <c r="AI74" s="241">
        <v>27</v>
      </c>
      <c r="AJ74" s="241">
        <v>6</v>
      </c>
      <c r="AK74" s="242">
        <v>162</v>
      </c>
      <c r="AL74" s="96"/>
    </row>
    <row r="75" spans="1:38" s="57" customFormat="1" ht="27" customHeight="1" x14ac:dyDescent="0.2">
      <c r="A75" s="86" t="s">
        <v>738</v>
      </c>
      <c r="B75" s="88"/>
      <c r="C75" s="88" t="s">
        <v>92</v>
      </c>
      <c r="D75" s="87">
        <v>1642204</v>
      </c>
      <c r="E75" s="88" t="s">
        <v>739</v>
      </c>
      <c r="F75" s="87" t="s">
        <v>740</v>
      </c>
      <c r="G75" s="87" t="s">
        <v>741</v>
      </c>
      <c r="H75" s="89">
        <v>6.7</v>
      </c>
      <c r="I75" s="89">
        <v>20.100000000000001</v>
      </c>
      <c r="J75" s="89">
        <v>80.400000000000006</v>
      </c>
      <c r="K75" s="87">
        <v>4</v>
      </c>
      <c r="L75" s="87">
        <v>3</v>
      </c>
      <c r="M75" s="87">
        <v>12</v>
      </c>
      <c r="N75" s="89"/>
      <c r="O75" s="90">
        <v>1.75</v>
      </c>
      <c r="P75" s="91">
        <v>1.75</v>
      </c>
      <c r="Q75" s="91">
        <v>7.35</v>
      </c>
      <c r="R75" s="91">
        <v>0.5</v>
      </c>
      <c r="S75" s="92">
        <v>1.2999999999999999E-2</v>
      </c>
      <c r="T75" s="90">
        <v>5.625</v>
      </c>
      <c r="U75" s="91">
        <v>2.0630000000000002</v>
      </c>
      <c r="V75" s="91">
        <v>7.75</v>
      </c>
      <c r="W75" s="91">
        <v>1.75</v>
      </c>
      <c r="X75" s="92">
        <v>5.1999999999999998E-2</v>
      </c>
      <c r="Y75" s="90">
        <v>9.6</v>
      </c>
      <c r="Z75" s="91">
        <v>6.1879999999999997</v>
      </c>
      <c r="AA75" s="91">
        <v>8.375</v>
      </c>
      <c r="AB75" s="91">
        <v>7</v>
      </c>
      <c r="AC75" s="92">
        <v>0.252</v>
      </c>
      <c r="AD75" s="93">
        <v>48</v>
      </c>
      <c r="AE75" s="93">
        <v>40</v>
      </c>
      <c r="AF75" s="93">
        <v>44.5</v>
      </c>
      <c r="AG75" s="97">
        <v>890</v>
      </c>
      <c r="AH75" s="93">
        <v>59.027686548716318</v>
      </c>
      <c r="AI75" s="94">
        <v>30</v>
      </c>
      <c r="AJ75" s="94">
        <v>4</v>
      </c>
      <c r="AK75" s="95">
        <v>120</v>
      </c>
      <c r="AL75" s="96"/>
    </row>
    <row r="76" spans="1:38" s="1" customFormat="1" ht="27" customHeight="1" x14ac:dyDescent="0.2">
      <c r="A76" s="86" t="s">
        <v>742</v>
      </c>
      <c r="B76" s="99"/>
      <c r="C76" s="88" t="s">
        <v>92</v>
      </c>
      <c r="D76" s="99">
        <v>1239490</v>
      </c>
      <c r="E76" s="100" t="s">
        <v>743</v>
      </c>
      <c r="F76" s="87" t="s">
        <v>744</v>
      </c>
      <c r="G76" s="87" t="s">
        <v>745</v>
      </c>
      <c r="H76" s="89">
        <v>3.4</v>
      </c>
      <c r="I76" s="89"/>
      <c r="J76" s="89">
        <v>40.799999999999997</v>
      </c>
      <c r="K76" s="87" t="s">
        <v>136</v>
      </c>
      <c r="L76" s="87" t="s">
        <v>136</v>
      </c>
      <c r="M76" s="87">
        <v>12</v>
      </c>
      <c r="N76" s="89"/>
      <c r="O76" s="90">
        <v>1.867</v>
      </c>
      <c r="P76" s="91">
        <v>2.4689999999999999</v>
      </c>
      <c r="Q76" s="91">
        <v>6.3280000000000003</v>
      </c>
      <c r="R76" s="91">
        <v>0.56899999999999995</v>
      </c>
      <c r="S76" s="91">
        <v>1.7000000000000001E-2</v>
      </c>
      <c r="T76" s="90" t="s">
        <v>136</v>
      </c>
      <c r="U76" s="91" t="s">
        <v>136</v>
      </c>
      <c r="V76" s="91" t="s">
        <v>136</v>
      </c>
      <c r="W76" s="91" t="s">
        <v>136</v>
      </c>
      <c r="X76" s="92" t="s">
        <v>136</v>
      </c>
      <c r="Y76" s="90">
        <v>12.257</v>
      </c>
      <c r="Z76" s="91">
        <v>5.57</v>
      </c>
      <c r="AA76" s="91">
        <v>7.14</v>
      </c>
      <c r="AB76" s="91">
        <v>7.1360000000000001</v>
      </c>
      <c r="AC76" s="92">
        <v>0.28199999999999997</v>
      </c>
      <c r="AD76" s="93">
        <v>48</v>
      </c>
      <c r="AE76" s="93">
        <v>40</v>
      </c>
      <c r="AF76" s="93">
        <v>47.840944881889769</v>
      </c>
      <c r="AG76" s="97">
        <v>1206.0319999999999</v>
      </c>
      <c r="AH76" s="93">
        <v>53.156301868135749</v>
      </c>
      <c r="AI76" s="94">
        <v>27</v>
      </c>
      <c r="AJ76" s="94">
        <v>6</v>
      </c>
      <c r="AK76" s="95">
        <v>162</v>
      </c>
      <c r="AL76" s="2"/>
    </row>
    <row r="77" spans="1:38" s="1" customFormat="1" ht="27" customHeight="1" x14ac:dyDescent="0.2">
      <c r="A77" s="86" t="s">
        <v>746</v>
      </c>
      <c r="B77" s="99"/>
      <c r="C77" s="88" t="s">
        <v>92</v>
      </c>
      <c r="D77" s="99">
        <v>1239490</v>
      </c>
      <c r="E77" s="100" t="s">
        <v>747</v>
      </c>
      <c r="F77" s="87" t="s">
        <v>748</v>
      </c>
      <c r="G77" s="87" t="s">
        <v>749</v>
      </c>
      <c r="H77" s="89">
        <v>4.8899999999999997</v>
      </c>
      <c r="I77" s="89">
        <v>14.669999999999998</v>
      </c>
      <c r="J77" s="89">
        <v>58.679999999999993</v>
      </c>
      <c r="K77" s="87">
        <v>4</v>
      </c>
      <c r="L77" s="87">
        <v>3</v>
      </c>
      <c r="M77" s="87">
        <v>12</v>
      </c>
      <c r="N77" s="89"/>
      <c r="O77" s="90">
        <v>2.75</v>
      </c>
      <c r="P77" s="91">
        <v>2.75</v>
      </c>
      <c r="Q77" s="91">
        <v>7.45</v>
      </c>
      <c r="R77" s="91">
        <v>1.1399999999999999</v>
      </c>
      <c r="S77" s="91">
        <v>3.3000000000000002E-2</v>
      </c>
      <c r="T77" s="90">
        <v>8.25</v>
      </c>
      <c r="U77" s="91">
        <v>2.75</v>
      </c>
      <c r="V77" s="91">
        <v>7.45</v>
      </c>
      <c r="W77" s="91">
        <v>3.5009999999999999</v>
      </c>
      <c r="X77" s="92">
        <v>9.8000000000000004E-2</v>
      </c>
      <c r="Y77" s="90">
        <v>17.007000000000001</v>
      </c>
      <c r="Z77" s="91">
        <v>6.008</v>
      </c>
      <c r="AA77" s="91">
        <v>8.2650000000000006</v>
      </c>
      <c r="AB77" s="91">
        <v>14.539</v>
      </c>
      <c r="AC77" s="92">
        <v>0.48899999999999999</v>
      </c>
      <c r="AD77" s="93">
        <v>48</v>
      </c>
      <c r="AE77" s="93">
        <v>40</v>
      </c>
      <c r="AF77" s="93">
        <v>46.324803149606304</v>
      </c>
      <c r="AG77" s="97">
        <v>1213.1199999999999</v>
      </c>
      <c r="AH77" s="93">
        <v>51.471730762439527</v>
      </c>
      <c r="AI77" s="94">
        <v>16</v>
      </c>
      <c r="AJ77" s="94">
        <v>5</v>
      </c>
      <c r="AK77" s="95">
        <v>80</v>
      </c>
      <c r="AL77" s="2"/>
    </row>
    <row r="78" spans="1:38" s="1" customFormat="1" ht="27" customHeight="1" x14ac:dyDescent="0.2">
      <c r="A78" s="86" t="s">
        <v>750</v>
      </c>
      <c r="B78" s="99"/>
      <c r="C78" s="88" t="s">
        <v>92</v>
      </c>
      <c r="D78" s="99">
        <v>1007757</v>
      </c>
      <c r="E78" s="100" t="s">
        <v>751</v>
      </c>
      <c r="F78" s="87" t="s">
        <v>752</v>
      </c>
      <c r="G78" s="87" t="s">
        <v>753</v>
      </c>
      <c r="H78" s="89">
        <v>4.8899999999999997</v>
      </c>
      <c r="I78" s="89">
        <v>14.669999999999998</v>
      </c>
      <c r="J78" s="89">
        <v>58.679999999999993</v>
      </c>
      <c r="K78" s="87">
        <v>4</v>
      </c>
      <c r="L78" s="87">
        <v>3</v>
      </c>
      <c r="M78" s="87">
        <v>12</v>
      </c>
      <c r="N78" s="89"/>
      <c r="O78" s="90">
        <v>2.67</v>
      </c>
      <c r="P78" s="91">
        <v>2.67</v>
      </c>
      <c r="Q78" s="91">
        <v>8.0299999999999994</v>
      </c>
      <c r="R78" s="91">
        <v>1.1419999999999999</v>
      </c>
      <c r="S78" s="91">
        <v>3.3000000000000002E-2</v>
      </c>
      <c r="T78" s="90">
        <v>8.25</v>
      </c>
      <c r="U78" s="91">
        <v>2.75</v>
      </c>
      <c r="V78" s="91">
        <v>8.093</v>
      </c>
      <c r="W78" s="91">
        <v>3.5139999999999998</v>
      </c>
      <c r="X78" s="92">
        <v>0.106</v>
      </c>
      <c r="Y78" s="90">
        <v>17.007000000000001</v>
      </c>
      <c r="Z78" s="91">
        <v>6.008</v>
      </c>
      <c r="AA78" s="91">
        <v>8.9529999999999994</v>
      </c>
      <c r="AB78" s="91">
        <v>14.731</v>
      </c>
      <c r="AC78" s="92">
        <v>0.52900000000000003</v>
      </c>
      <c r="AD78" s="93">
        <v>48</v>
      </c>
      <c r="AE78" s="93">
        <v>40</v>
      </c>
      <c r="AF78" s="93">
        <v>49.765748031496059</v>
      </c>
      <c r="AG78" s="97">
        <v>1228.48</v>
      </c>
      <c r="AH78" s="93">
        <v>55.294981813045169</v>
      </c>
      <c r="AI78" s="94">
        <v>16</v>
      </c>
      <c r="AJ78" s="94">
        <v>5</v>
      </c>
      <c r="AK78" s="95">
        <v>80</v>
      </c>
      <c r="AL78" s="2"/>
    </row>
    <row r="79" spans="1:38" s="1" customFormat="1" ht="27" customHeight="1" x14ac:dyDescent="0.2">
      <c r="A79" s="52" t="s">
        <v>754</v>
      </c>
      <c r="B79" s="53"/>
      <c r="C79" s="53"/>
      <c r="D79" s="54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  <c r="AA79" s="55"/>
      <c r="AB79" s="55"/>
      <c r="AC79" s="55"/>
      <c r="AD79" s="55"/>
      <c r="AE79" s="55"/>
      <c r="AF79" s="55"/>
      <c r="AG79" s="55"/>
      <c r="AH79" s="55"/>
      <c r="AI79" s="55"/>
      <c r="AJ79" s="55"/>
      <c r="AK79" s="51"/>
      <c r="AL79" s="2"/>
    </row>
    <row r="80" spans="1:38" s="57" customFormat="1" ht="27" customHeight="1" x14ac:dyDescent="0.2">
      <c r="A80" s="86" t="s">
        <v>755</v>
      </c>
      <c r="B80" s="88"/>
      <c r="C80" s="88" t="s">
        <v>92</v>
      </c>
      <c r="D80" s="87">
        <v>1019838</v>
      </c>
      <c r="E80" s="88" t="s">
        <v>756</v>
      </c>
      <c r="F80" s="87" t="s">
        <v>757</v>
      </c>
      <c r="G80" s="87" t="s">
        <v>758</v>
      </c>
      <c r="H80" s="89">
        <v>3.72</v>
      </c>
      <c r="I80" s="89">
        <v>37.200000000000003</v>
      </c>
      <c r="J80" s="89">
        <v>37.200000000000003</v>
      </c>
      <c r="K80" s="87">
        <v>1</v>
      </c>
      <c r="L80" s="87">
        <v>10</v>
      </c>
      <c r="M80" s="87">
        <v>10</v>
      </c>
      <c r="N80" s="89"/>
      <c r="O80" s="90">
        <v>0.68700000000000006</v>
      </c>
      <c r="P80" s="91">
        <v>3.1880000000000002</v>
      </c>
      <c r="Q80" s="91">
        <v>3.9380000000000002</v>
      </c>
      <c r="R80" s="91">
        <v>6.6000000000000003E-2</v>
      </c>
      <c r="S80" s="92">
        <v>5.0000000000000001E-3</v>
      </c>
      <c r="T80" s="90">
        <v>7.9480000000000004</v>
      </c>
      <c r="U80" s="91">
        <v>9.0619999999999994</v>
      </c>
      <c r="V80" s="91">
        <v>4.8899999999999997</v>
      </c>
      <c r="W80" s="91">
        <v>0.90400000000000003</v>
      </c>
      <c r="X80" s="92">
        <v>0.18940000000000001</v>
      </c>
      <c r="Y80" s="90">
        <v>6.875</v>
      </c>
      <c r="Z80" s="91">
        <v>3.25</v>
      </c>
      <c r="AA80" s="91">
        <v>4</v>
      </c>
      <c r="AB80" s="91">
        <v>0.77159999999999995</v>
      </c>
      <c r="AC80" s="92">
        <v>4.8000000000000001E-2</v>
      </c>
      <c r="AD80" s="93">
        <v>48</v>
      </c>
      <c r="AE80" s="93">
        <v>40</v>
      </c>
      <c r="AF80" s="93">
        <v>49.169291338582674</v>
      </c>
      <c r="AG80" s="97">
        <v>469</v>
      </c>
      <c r="AH80" s="93">
        <v>54.632199738672881</v>
      </c>
      <c r="AI80" s="94">
        <v>53</v>
      </c>
      <c r="AJ80" s="94">
        <v>9</v>
      </c>
      <c r="AK80" s="95">
        <v>477</v>
      </c>
      <c r="AL80" s="96"/>
    </row>
    <row r="81" spans="1:38" s="57" customFormat="1" ht="27" customHeight="1" x14ac:dyDescent="0.2">
      <c r="A81" s="86" t="s">
        <v>759</v>
      </c>
      <c r="B81" s="87"/>
      <c r="C81" s="88" t="s">
        <v>92</v>
      </c>
      <c r="D81" s="87">
        <v>1019838</v>
      </c>
      <c r="E81" s="88" t="s">
        <v>760</v>
      </c>
      <c r="F81" s="87" t="s">
        <v>761</v>
      </c>
      <c r="G81" s="87" t="s">
        <v>762</v>
      </c>
      <c r="H81" s="89">
        <v>2.0499999999999998</v>
      </c>
      <c r="I81" s="89">
        <v>20.5</v>
      </c>
      <c r="J81" s="89">
        <v>20.5</v>
      </c>
      <c r="K81" s="87">
        <v>1</v>
      </c>
      <c r="L81" s="87">
        <v>10</v>
      </c>
      <c r="M81" s="87">
        <v>10</v>
      </c>
      <c r="N81" s="89"/>
      <c r="O81" s="90">
        <v>0.68700000000000006</v>
      </c>
      <c r="P81" s="91">
        <v>3.1880000000000002</v>
      </c>
      <c r="Q81" s="91">
        <v>3.9380000000000002</v>
      </c>
      <c r="R81" s="91">
        <v>3.1E-2</v>
      </c>
      <c r="S81" s="91">
        <v>5.0000000000000001E-3</v>
      </c>
      <c r="T81" s="90">
        <v>6.875</v>
      </c>
      <c r="U81" s="91">
        <v>3.25</v>
      </c>
      <c r="V81" s="91">
        <v>4</v>
      </c>
      <c r="W81" s="91">
        <v>0.38600000000000001</v>
      </c>
      <c r="X81" s="92">
        <v>5.1999999999999998E-2</v>
      </c>
      <c r="Y81" s="90">
        <v>9.0630000000000006</v>
      </c>
      <c r="Z81" s="91">
        <v>3.6949999999999998</v>
      </c>
      <c r="AA81" s="91">
        <v>4.8899999999999997</v>
      </c>
      <c r="AB81" s="91">
        <v>0.56899999999999995</v>
      </c>
      <c r="AC81" s="92">
        <v>9.5000000000000001E-2</v>
      </c>
      <c r="AD81" s="93">
        <v>48</v>
      </c>
      <c r="AE81" s="93">
        <v>40</v>
      </c>
      <c r="AF81" s="93">
        <v>49.011417322834646</v>
      </c>
      <c r="AG81" s="97">
        <v>321.41299999999995</v>
      </c>
      <c r="AH81" s="93">
        <v>54.456828053819265</v>
      </c>
      <c r="AI81" s="94">
        <v>53</v>
      </c>
      <c r="AJ81" s="94">
        <v>9</v>
      </c>
      <c r="AK81" s="95">
        <v>477</v>
      </c>
      <c r="AL81" s="96"/>
    </row>
    <row r="82" spans="1:38" s="57" customFormat="1" ht="27" customHeight="1" x14ac:dyDescent="0.2">
      <c r="A82" s="86" t="s">
        <v>763</v>
      </c>
      <c r="B82" s="87"/>
      <c r="C82" s="88" t="s">
        <v>92</v>
      </c>
      <c r="D82" s="87">
        <v>1244828</v>
      </c>
      <c r="E82" s="88" t="s">
        <v>764</v>
      </c>
      <c r="F82" s="87" t="s">
        <v>765</v>
      </c>
      <c r="G82" s="87" t="s">
        <v>766</v>
      </c>
      <c r="H82" s="89">
        <v>2.0499999999999998</v>
      </c>
      <c r="I82" s="89">
        <v>20.5</v>
      </c>
      <c r="J82" s="89">
        <v>20.5</v>
      </c>
      <c r="K82" s="87">
        <v>1</v>
      </c>
      <c r="L82" s="87">
        <v>10</v>
      </c>
      <c r="M82" s="87">
        <v>10</v>
      </c>
      <c r="N82" s="89"/>
      <c r="O82" s="90">
        <v>0.68700000000000006</v>
      </c>
      <c r="P82" s="91">
        <v>3.1880000000000002</v>
      </c>
      <c r="Q82" s="91">
        <v>3.9369999999999998</v>
      </c>
      <c r="R82" s="91">
        <v>3.1E-2</v>
      </c>
      <c r="S82" s="91">
        <v>5.0000000000000001E-3</v>
      </c>
      <c r="T82" s="90">
        <v>6.875</v>
      </c>
      <c r="U82" s="91">
        <v>3.25</v>
      </c>
      <c r="V82" s="91">
        <v>4</v>
      </c>
      <c r="W82" s="91">
        <v>0.38600000000000001</v>
      </c>
      <c r="X82" s="92">
        <v>5.1999999999999998E-2</v>
      </c>
      <c r="Y82" s="90">
        <v>9.0630000000000006</v>
      </c>
      <c r="Z82" s="91">
        <v>3.6949999999999998</v>
      </c>
      <c r="AA82" s="91">
        <v>4.8899999999999997</v>
      </c>
      <c r="AB82" s="91">
        <v>0.498</v>
      </c>
      <c r="AC82" s="92">
        <v>9.5000000000000001E-2</v>
      </c>
      <c r="AD82" s="93">
        <v>48</v>
      </c>
      <c r="AE82" s="93">
        <v>40</v>
      </c>
      <c r="AF82" s="93">
        <v>49.011417322834646</v>
      </c>
      <c r="AG82" s="97">
        <v>287.54599999999999</v>
      </c>
      <c r="AH82" s="93">
        <v>54.456828053819265</v>
      </c>
      <c r="AI82" s="94">
        <v>53</v>
      </c>
      <c r="AJ82" s="94">
        <v>9</v>
      </c>
      <c r="AK82" s="95">
        <v>477</v>
      </c>
      <c r="AL82" s="96"/>
    </row>
    <row r="83" spans="1:38" s="421" customFormat="1" ht="27" customHeight="1" x14ac:dyDescent="0.2">
      <c r="A83" s="410" t="s">
        <v>767</v>
      </c>
      <c r="B83" s="157"/>
      <c r="C83" s="157" t="s">
        <v>92</v>
      </c>
      <c r="D83" s="412">
        <v>1396283</v>
      </c>
      <c r="E83" s="157" t="s">
        <v>768</v>
      </c>
      <c r="F83" s="412" t="s">
        <v>769</v>
      </c>
      <c r="G83" s="412" t="s">
        <v>770</v>
      </c>
      <c r="H83" s="413">
        <v>6.85</v>
      </c>
      <c r="I83" s="413">
        <v>27.4</v>
      </c>
      <c r="J83" s="413">
        <v>82.2</v>
      </c>
      <c r="K83" s="412">
        <v>3</v>
      </c>
      <c r="L83" s="412">
        <v>4</v>
      </c>
      <c r="M83" s="412">
        <v>12</v>
      </c>
      <c r="N83" s="413"/>
      <c r="O83" s="414">
        <v>1.3129999999999999</v>
      </c>
      <c r="P83" s="415">
        <v>3.375</v>
      </c>
      <c r="Q83" s="415">
        <v>6.75</v>
      </c>
      <c r="R83" s="415">
        <v>0.19600000000000001</v>
      </c>
      <c r="S83" s="415">
        <v>1.7000000000000001E-2</v>
      </c>
      <c r="T83" s="414">
        <v>4.75</v>
      </c>
      <c r="U83" s="415">
        <v>3.5</v>
      </c>
      <c r="V83" s="415">
        <v>6.8120000000000003</v>
      </c>
      <c r="W83" s="415">
        <v>0.88400000000000001</v>
      </c>
      <c r="X83" s="422">
        <v>6.6000000000000003E-2</v>
      </c>
      <c r="Y83" s="414">
        <v>12.938000000000001</v>
      </c>
      <c r="Z83" s="415">
        <v>5.0629999999999997</v>
      </c>
      <c r="AA83" s="415">
        <v>7.625</v>
      </c>
      <c r="AB83" s="415">
        <v>2.9809999999999999</v>
      </c>
      <c r="AC83" s="422">
        <v>0.28899999999999998</v>
      </c>
      <c r="AD83" s="416">
        <v>48</v>
      </c>
      <c r="AE83" s="416">
        <v>40</v>
      </c>
      <c r="AF83" s="416">
        <v>43.125984251968504</v>
      </c>
      <c r="AG83" s="424">
        <v>452.435</v>
      </c>
      <c r="AH83" s="416">
        <v>47.917505385457503</v>
      </c>
      <c r="AI83" s="418">
        <v>27</v>
      </c>
      <c r="AJ83" s="418">
        <v>5</v>
      </c>
      <c r="AK83" s="419">
        <v>135</v>
      </c>
      <c r="AL83" s="420"/>
    </row>
    <row r="84" spans="1:38" s="57" customFormat="1" ht="27" customHeight="1" x14ac:dyDescent="0.2">
      <c r="A84" s="86" t="s">
        <v>771</v>
      </c>
      <c r="B84" s="88"/>
      <c r="C84" s="88" t="s">
        <v>92</v>
      </c>
      <c r="D84" s="87">
        <v>1396283</v>
      </c>
      <c r="E84" s="88" t="s">
        <v>772</v>
      </c>
      <c r="F84" s="87" t="s">
        <v>773</v>
      </c>
      <c r="G84" s="87" t="s">
        <v>774</v>
      </c>
      <c r="H84" s="89">
        <v>4.8</v>
      </c>
      <c r="I84" s="89">
        <v>19.2</v>
      </c>
      <c r="J84" s="89">
        <v>57.6</v>
      </c>
      <c r="K84" s="87">
        <v>3</v>
      </c>
      <c r="L84" s="87">
        <v>4</v>
      </c>
      <c r="M84" s="87">
        <v>12</v>
      </c>
      <c r="N84" s="89"/>
      <c r="O84" s="90">
        <v>1.3129999999999999</v>
      </c>
      <c r="P84" s="91">
        <v>3.375</v>
      </c>
      <c r="Q84" s="91">
        <v>6.75</v>
      </c>
      <c r="R84" s="91">
        <v>0.19600000000000001</v>
      </c>
      <c r="S84" s="91">
        <v>1.7000000000000001E-2</v>
      </c>
      <c r="T84" s="90">
        <v>4.75</v>
      </c>
      <c r="U84" s="91">
        <v>3.5</v>
      </c>
      <c r="V84" s="91">
        <v>6.819</v>
      </c>
      <c r="W84" s="91">
        <v>0.88400000000000001</v>
      </c>
      <c r="X84" s="92">
        <v>6.6000000000000003E-2</v>
      </c>
      <c r="Y84" s="90">
        <v>12.938000000000001</v>
      </c>
      <c r="Z84" s="91">
        <v>5.35</v>
      </c>
      <c r="AA84" s="91">
        <v>7.625</v>
      </c>
      <c r="AB84" s="91">
        <v>1.845</v>
      </c>
      <c r="AC84" s="92">
        <v>0.28899999999999998</v>
      </c>
      <c r="AD84" s="93">
        <v>48.031496062992126</v>
      </c>
      <c r="AE84" s="93">
        <v>40.15748031496063</v>
      </c>
      <c r="AF84" s="93">
        <v>43.625196850393706</v>
      </c>
      <c r="AG84" s="97">
        <v>299.07499999999999</v>
      </c>
      <c r="AH84" s="93">
        <v>48.694953561464843</v>
      </c>
      <c r="AI84" s="94">
        <v>27</v>
      </c>
      <c r="AJ84" s="94">
        <v>5</v>
      </c>
      <c r="AK84" s="95">
        <v>135</v>
      </c>
      <c r="AL84" s="96"/>
    </row>
    <row r="85" spans="1:38" s="421" customFormat="1" ht="27" customHeight="1" x14ac:dyDescent="0.2">
      <c r="A85" s="410" t="s">
        <v>775</v>
      </c>
      <c r="B85" s="157"/>
      <c r="C85" s="157" t="s">
        <v>92</v>
      </c>
      <c r="D85" s="412">
        <v>1743132</v>
      </c>
      <c r="E85" s="157" t="s">
        <v>776</v>
      </c>
      <c r="F85" s="412" t="s">
        <v>777</v>
      </c>
      <c r="G85" s="412" t="s">
        <v>778</v>
      </c>
      <c r="H85" s="413">
        <v>7.04</v>
      </c>
      <c r="I85" s="413">
        <v>28.16</v>
      </c>
      <c r="J85" s="413">
        <v>84.48</v>
      </c>
      <c r="K85" s="412">
        <v>3</v>
      </c>
      <c r="L85" s="412">
        <v>4</v>
      </c>
      <c r="M85" s="412">
        <v>12</v>
      </c>
      <c r="N85" s="413"/>
      <c r="O85" s="414">
        <v>0.88</v>
      </c>
      <c r="P85" s="415">
        <v>3.38</v>
      </c>
      <c r="Q85" s="415">
        <v>6.75</v>
      </c>
      <c r="R85" s="415">
        <v>0.1</v>
      </c>
      <c r="S85" s="429">
        <v>0.01</v>
      </c>
      <c r="T85" s="414">
        <v>3.5</v>
      </c>
      <c r="U85" s="415">
        <v>3.75</v>
      </c>
      <c r="V85" s="415">
        <v>6.88</v>
      </c>
      <c r="W85" s="415">
        <v>0.49</v>
      </c>
      <c r="X85" s="422">
        <v>0.05</v>
      </c>
      <c r="Y85" s="414">
        <v>12.94</v>
      </c>
      <c r="Z85" s="415">
        <v>4.3099999999999996</v>
      </c>
      <c r="AA85" s="415">
        <v>7.63</v>
      </c>
      <c r="AB85" s="415">
        <v>1.76</v>
      </c>
      <c r="AC85" s="422">
        <v>0.25</v>
      </c>
      <c r="AD85" s="416">
        <v>48</v>
      </c>
      <c r="AE85" s="416">
        <v>40</v>
      </c>
      <c r="AF85" s="416">
        <v>43.13</v>
      </c>
      <c r="AG85" s="424">
        <v>339.58</v>
      </c>
      <c r="AH85" s="416">
        <v>47.92</v>
      </c>
      <c r="AI85" s="418">
        <v>33</v>
      </c>
      <c r="AJ85" s="418">
        <v>5</v>
      </c>
      <c r="AK85" s="419">
        <v>165</v>
      </c>
      <c r="AL85" s="420"/>
    </row>
    <row r="86" spans="1:38" s="1" customFormat="1" ht="27" customHeight="1" x14ac:dyDescent="0.2">
      <c r="A86" s="52" t="s">
        <v>779</v>
      </c>
      <c r="B86" s="53"/>
      <c r="C86" s="53"/>
      <c r="D86" s="54"/>
      <c r="E86" s="55"/>
      <c r="F86" s="55"/>
      <c r="G86" s="55"/>
      <c r="H86" s="55"/>
      <c r="I86" s="55"/>
      <c r="J86" s="55"/>
      <c r="K86" s="55"/>
      <c r="L86" s="55"/>
      <c r="M86" s="55"/>
      <c r="N86" s="55"/>
      <c r="O86" s="55"/>
      <c r="P86" s="55"/>
      <c r="Q86" s="55"/>
      <c r="R86" s="55"/>
      <c r="S86" s="55"/>
      <c r="T86" s="55"/>
      <c r="U86" s="55"/>
      <c r="V86" s="55"/>
      <c r="W86" s="55"/>
      <c r="X86" s="55"/>
      <c r="Y86" s="55"/>
      <c r="Z86" s="55"/>
      <c r="AA86" s="55"/>
      <c r="AB86" s="55"/>
      <c r="AC86" s="55"/>
      <c r="AD86" s="55"/>
      <c r="AE86" s="55"/>
      <c r="AF86" s="55"/>
      <c r="AG86" s="55"/>
      <c r="AH86" s="55"/>
      <c r="AI86" s="55"/>
      <c r="AJ86" s="55"/>
      <c r="AK86" s="51"/>
      <c r="AL86" s="2"/>
    </row>
    <row r="87" spans="1:38" s="57" customFormat="1" ht="27" customHeight="1" x14ac:dyDescent="0.2">
      <c r="A87" s="86" t="s">
        <v>780</v>
      </c>
      <c r="B87" s="88"/>
      <c r="C87" s="88" t="s">
        <v>92</v>
      </c>
      <c r="D87" s="87">
        <v>1240279</v>
      </c>
      <c r="E87" s="88" t="s">
        <v>781</v>
      </c>
      <c r="F87" s="87" t="s">
        <v>782</v>
      </c>
      <c r="G87" s="87" t="s">
        <v>783</v>
      </c>
      <c r="H87" s="89">
        <v>2.09</v>
      </c>
      <c r="I87" s="89">
        <v>12.54</v>
      </c>
      <c r="J87" s="89">
        <v>50.16</v>
      </c>
      <c r="K87" s="87">
        <v>4</v>
      </c>
      <c r="L87" s="87">
        <v>6</v>
      </c>
      <c r="M87" s="87">
        <v>24</v>
      </c>
      <c r="N87" s="89"/>
      <c r="O87" s="90">
        <v>1.4379999999999999</v>
      </c>
      <c r="P87" s="91">
        <v>1.4379999999999999</v>
      </c>
      <c r="Q87" s="91">
        <v>5.125</v>
      </c>
      <c r="R87" s="91">
        <v>0.19</v>
      </c>
      <c r="S87" s="91">
        <v>6.0000000000000001E-3</v>
      </c>
      <c r="T87" s="90">
        <v>4.125</v>
      </c>
      <c r="U87" s="91">
        <v>2.75</v>
      </c>
      <c r="V87" s="91">
        <v>5.125</v>
      </c>
      <c r="W87" s="91">
        <v>1.1879999999999999</v>
      </c>
      <c r="X87" s="92">
        <v>3.4000000000000002E-2</v>
      </c>
      <c r="Y87" s="90">
        <v>8.6950000000000003</v>
      </c>
      <c r="Z87" s="91">
        <v>5.9450000000000003</v>
      </c>
      <c r="AA87" s="91">
        <v>5.89</v>
      </c>
      <c r="AB87" s="91">
        <v>5</v>
      </c>
      <c r="AC87" s="92">
        <v>0.17599999999999999</v>
      </c>
      <c r="AD87" s="93">
        <v>48</v>
      </c>
      <c r="AE87" s="93">
        <v>40</v>
      </c>
      <c r="AF87" s="93">
        <v>46.73</v>
      </c>
      <c r="AG87" s="254">
        <v>1239.98</v>
      </c>
      <c r="AH87" s="93">
        <v>51.92</v>
      </c>
      <c r="AI87" s="241">
        <v>34</v>
      </c>
      <c r="AJ87" s="241">
        <v>7</v>
      </c>
      <c r="AK87" s="242">
        <v>238</v>
      </c>
      <c r="AL87" s="96"/>
    </row>
    <row r="88" spans="1:38" s="57" customFormat="1" ht="27" customHeight="1" x14ac:dyDescent="0.2">
      <c r="A88" s="86" t="s">
        <v>784</v>
      </c>
      <c r="B88" s="88"/>
      <c r="C88" s="88" t="s">
        <v>92</v>
      </c>
      <c r="D88" s="87">
        <v>1290521</v>
      </c>
      <c r="E88" s="88" t="s">
        <v>785</v>
      </c>
      <c r="F88" s="87" t="s">
        <v>786</v>
      </c>
      <c r="G88" s="87" t="s">
        <v>787</v>
      </c>
      <c r="H88" s="89">
        <v>2.93</v>
      </c>
      <c r="I88" s="89">
        <v>8.7899999999999991</v>
      </c>
      <c r="J88" s="89">
        <v>35.159999999999997</v>
      </c>
      <c r="K88" s="87">
        <v>4</v>
      </c>
      <c r="L88" s="87">
        <v>3</v>
      </c>
      <c r="M88" s="87">
        <v>12</v>
      </c>
      <c r="N88" s="89"/>
      <c r="O88" s="90">
        <v>1.5</v>
      </c>
      <c r="P88" s="91">
        <v>2.5</v>
      </c>
      <c r="Q88" s="91">
        <v>5.3</v>
      </c>
      <c r="R88" s="91">
        <v>0.24</v>
      </c>
      <c r="S88" s="91">
        <v>1.2E-2</v>
      </c>
      <c r="T88" s="90">
        <v>4.5629999999999997</v>
      </c>
      <c r="U88" s="91">
        <v>1.5780000000000001</v>
      </c>
      <c r="V88" s="91">
        <v>5.5940000000000003</v>
      </c>
      <c r="W88" s="91">
        <v>0.72099999999999997</v>
      </c>
      <c r="X88" s="92">
        <v>2.3E-2</v>
      </c>
      <c r="Y88" s="90">
        <v>7.1</v>
      </c>
      <c r="Z88" s="91">
        <v>5.133</v>
      </c>
      <c r="AA88" s="91">
        <v>6.7</v>
      </c>
      <c r="AB88" s="91">
        <v>3.0489999999999999</v>
      </c>
      <c r="AC88" s="92">
        <v>0.127</v>
      </c>
      <c r="AD88" s="93">
        <v>48</v>
      </c>
      <c r="AE88" s="93">
        <v>40</v>
      </c>
      <c r="AF88" s="93">
        <v>43.840157480314957</v>
      </c>
      <c r="AG88" s="254">
        <v>1019.582</v>
      </c>
      <c r="AH88" s="93">
        <v>48.711021647773421</v>
      </c>
      <c r="AI88" s="241">
        <v>53</v>
      </c>
      <c r="AJ88" s="241">
        <v>6</v>
      </c>
      <c r="AK88" s="242">
        <v>318</v>
      </c>
      <c r="AL88" s="96"/>
    </row>
    <row r="89" spans="1:38" s="133" customFormat="1" ht="27" customHeight="1" x14ac:dyDescent="0.2">
      <c r="A89" s="122" t="s">
        <v>788</v>
      </c>
      <c r="B89" s="123"/>
      <c r="C89" s="123" t="s">
        <v>92</v>
      </c>
      <c r="D89" s="124"/>
      <c r="E89" s="123" t="s">
        <v>789</v>
      </c>
      <c r="F89" s="124" t="s">
        <v>790</v>
      </c>
      <c r="G89" s="124" t="s">
        <v>791</v>
      </c>
      <c r="H89" s="104">
        <v>4</v>
      </c>
      <c r="I89" s="104">
        <v>12</v>
      </c>
      <c r="J89" s="104">
        <v>48</v>
      </c>
      <c r="K89" s="124">
        <v>4</v>
      </c>
      <c r="L89" s="124">
        <v>3</v>
      </c>
      <c r="M89" s="124">
        <v>12</v>
      </c>
      <c r="N89" s="104" t="s">
        <v>509</v>
      </c>
      <c r="O89" s="125">
        <v>2.125</v>
      </c>
      <c r="P89" s="126">
        <v>2.125</v>
      </c>
      <c r="Q89" s="126">
        <v>5.5910000000000002</v>
      </c>
      <c r="R89" s="126">
        <v>0.309</v>
      </c>
      <c r="S89" s="126">
        <v>1.4999999999999999E-2</v>
      </c>
      <c r="T89" s="125">
        <v>6.25</v>
      </c>
      <c r="U89" s="126">
        <v>2.1280000000000001</v>
      </c>
      <c r="V89" s="126">
        <v>5.6319999999999997</v>
      </c>
      <c r="W89" s="126">
        <v>0.97699999999999998</v>
      </c>
      <c r="X89" s="127">
        <v>4.2999999999999997E-2</v>
      </c>
      <c r="Y89" s="125">
        <v>9.1950000000000003</v>
      </c>
      <c r="Z89" s="126">
        <v>6.6950000000000003</v>
      </c>
      <c r="AA89" s="126">
        <v>6.3540000000000001</v>
      </c>
      <c r="AB89" s="126">
        <v>4.367</v>
      </c>
      <c r="AC89" s="127">
        <v>0.22600000000000001</v>
      </c>
      <c r="AD89" s="128">
        <v>48</v>
      </c>
      <c r="AE89" s="128">
        <v>40</v>
      </c>
      <c r="AF89" s="128">
        <v>43.728999999999999</v>
      </c>
      <c r="AG89" s="313">
        <v>810.01800000000003</v>
      </c>
      <c r="AH89" s="128">
        <v>48.588000000000001</v>
      </c>
      <c r="AI89" s="314">
        <v>29</v>
      </c>
      <c r="AJ89" s="314">
        <v>6</v>
      </c>
      <c r="AK89" s="315">
        <v>174</v>
      </c>
      <c r="AL89" s="132"/>
    </row>
    <row r="90" spans="1:38" s="57" customFormat="1" ht="27" customHeight="1" x14ac:dyDescent="0.2">
      <c r="A90" s="86" t="s">
        <v>792</v>
      </c>
      <c r="B90" s="88"/>
      <c r="C90" s="88" t="s">
        <v>92</v>
      </c>
      <c r="D90" s="87">
        <v>1290521</v>
      </c>
      <c r="E90" s="88" t="s">
        <v>793</v>
      </c>
      <c r="F90" s="87" t="s">
        <v>794</v>
      </c>
      <c r="G90" s="87" t="s">
        <v>795</v>
      </c>
      <c r="H90" s="89">
        <v>1.18</v>
      </c>
      <c r="I90" s="89" t="s">
        <v>136</v>
      </c>
      <c r="J90" s="89">
        <v>28.32</v>
      </c>
      <c r="K90" s="87"/>
      <c r="L90" s="87" t="s">
        <v>136</v>
      </c>
      <c r="M90" s="87">
        <v>24</v>
      </c>
      <c r="N90" s="89"/>
      <c r="O90" s="90">
        <v>1</v>
      </c>
      <c r="P90" s="91">
        <v>1.5</v>
      </c>
      <c r="Q90" s="91">
        <v>4.6900000000000004</v>
      </c>
      <c r="R90" s="91">
        <v>8.4000000000000005E-2</v>
      </c>
      <c r="S90" s="91">
        <v>0.01</v>
      </c>
      <c r="T90" s="90" t="s">
        <v>136</v>
      </c>
      <c r="U90" s="91" t="s">
        <v>136</v>
      </c>
      <c r="V90" s="91" t="s">
        <v>136</v>
      </c>
      <c r="W90" s="91" t="s">
        <v>136</v>
      </c>
      <c r="X90" s="92" t="s">
        <v>136</v>
      </c>
      <c r="Y90" s="90">
        <v>6.633</v>
      </c>
      <c r="Z90" s="91">
        <v>5.258</v>
      </c>
      <c r="AA90" s="91">
        <v>5.8280000000000003</v>
      </c>
      <c r="AB90" s="91">
        <v>2.101</v>
      </c>
      <c r="AC90" s="92">
        <v>0.11799999999999999</v>
      </c>
      <c r="AD90" s="93">
        <v>48</v>
      </c>
      <c r="AE90" s="93">
        <v>40</v>
      </c>
      <c r="AF90" s="93">
        <v>45.795669291338584</v>
      </c>
      <c r="AG90" s="254">
        <v>844.178</v>
      </c>
      <c r="AH90" s="93">
        <v>50.883815375922588</v>
      </c>
      <c r="AI90" s="241">
        <v>54</v>
      </c>
      <c r="AJ90" s="241">
        <v>7</v>
      </c>
      <c r="AK90" s="242">
        <v>378</v>
      </c>
      <c r="AL90" s="96"/>
    </row>
    <row r="91" spans="1:38" s="1" customFormat="1" ht="27" customHeight="1" x14ac:dyDescent="0.2">
      <c r="A91" s="52" t="s">
        <v>796</v>
      </c>
      <c r="B91" s="53"/>
      <c r="C91" s="53"/>
      <c r="D91" s="54"/>
      <c r="E91" s="55"/>
      <c r="F91" s="55"/>
      <c r="G91" s="55"/>
      <c r="H91" s="55"/>
      <c r="I91" s="55"/>
      <c r="J91" s="55"/>
      <c r="K91" s="55"/>
      <c r="L91" s="55"/>
      <c r="M91" s="55"/>
      <c r="N91" s="55"/>
      <c r="O91" s="55"/>
      <c r="P91" s="55"/>
      <c r="Q91" s="55"/>
      <c r="R91" s="55"/>
      <c r="S91" s="55"/>
      <c r="T91" s="55"/>
      <c r="U91" s="55"/>
      <c r="V91" s="55"/>
      <c r="W91" s="55"/>
      <c r="X91" s="55"/>
      <c r="Y91" s="55"/>
      <c r="Z91" s="55"/>
      <c r="AA91" s="55"/>
      <c r="AB91" s="55"/>
      <c r="AC91" s="55"/>
      <c r="AD91" s="55"/>
      <c r="AE91" s="55"/>
      <c r="AF91" s="55"/>
      <c r="AG91" s="55"/>
      <c r="AH91" s="55"/>
      <c r="AI91" s="55"/>
      <c r="AJ91" s="55"/>
      <c r="AK91" s="51"/>
      <c r="AL91" s="2"/>
    </row>
    <row r="92" spans="1:38" s="56" customFormat="1" ht="27" customHeight="1" x14ac:dyDescent="0.2">
      <c r="A92" s="75" t="s">
        <v>797</v>
      </c>
      <c r="B92" s="327" t="s">
        <v>500</v>
      </c>
      <c r="C92" s="76" t="s">
        <v>92</v>
      </c>
      <c r="D92" s="77">
        <v>1512969</v>
      </c>
      <c r="E92" s="76" t="s">
        <v>798</v>
      </c>
      <c r="F92" s="77" t="s">
        <v>799</v>
      </c>
      <c r="G92" s="77" t="s">
        <v>800</v>
      </c>
      <c r="H92" s="78">
        <v>9.1</v>
      </c>
      <c r="I92" s="78">
        <v>27.299999999999997</v>
      </c>
      <c r="J92" s="78">
        <v>109.19999999999999</v>
      </c>
      <c r="K92" s="77">
        <v>4</v>
      </c>
      <c r="L92" s="77">
        <v>3</v>
      </c>
      <c r="M92" s="77">
        <v>12</v>
      </c>
      <c r="N92" s="78"/>
      <c r="O92" s="79">
        <v>2.35</v>
      </c>
      <c r="P92" s="80">
        <v>2.35</v>
      </c>
      <c r="Q92" s="80">
        <v>9.0630000000000006</v>
      </c>
      <c r="R92" s="80">
        <v>0.70099999999999996</v>
      </c>
      <c r="S92" s="80">
        <v>2.9000000000000001E-2</v>
      </c>
      <c r="T92" s="79">
        <v>6.98</v>
      </c>
      <c r="U92" s="80">
        <v>2.415</v>
      </c>
      <c r="V92" s="80">
        <v>9.0790000000000006</v>
      </c>
      <c r="W92" s="80">
        <v>2.15</v>
      </c>
      <c r="X92" s="81">
        <v>8.8999999999999996E-2</v>
      </c>
      <c r="Y92" s="79">
        <v>9.82</v>
      </c>
      <c r="Z92" s="80">
        <v>7.4450000000000003</v>
      </c>
      <c r="AA92" s="80">
        <v>9.9529999999999994</v>
      </c>
      <c r="AB92" s="80">
        <v>8.8889999999999993</v>
      </c>
      <c r="AC92" s="81">
        <v>0.42099999999999999</v>
      </c>
      <c r="AD92" s="82">
        <v>48.031496062992126</v>
      </c>
      <c r="AE92" s="82">
        <v>40.15748031496063</v>
      </c>
      <c r="AF92" s="82">
        <v>45.309842519685041</v>
      </c>
      <c r="AG92" s="98">
        <v>938.9</v>
      </c>
      <c r="AH92" s="82">
        <v>50.575378747748701</v>
      </c>
      <c r="AI92" s="83">
        <v>25</v>
      </c>
      <c r="AJ92" s="83">
        <v>4</v>
      </c>
      <c r="AK92" s="84">
        <v>100</v>
      </c>
      <c r="AL92" s="85"/>
    </row>
    <row r="93" spans="1:38" s="57" customFormat="1" ht="27" customHeight="1" x14ac:dyDescent="0.2">
      <c r="A93" s="86" t="s">
        <v>801</v>
      </c>
      <c r="B93" s="88"/>
      <c r="C93" s="88" t="s">
        <v>92</v>
      </c>
      <c r="D93" s="87">
        <v>1331798</v>
      </c>
      <c r="E93" s="88" t="s">
        <v>802</v>
      </c>
      <c r="F93" s="87" t="s">
        <v>803</v>
      </c>
      <c r="G93" s="87" t="s">
        <v>804</v>
      </c>
      <c r="H93" s="89">
        <v>8.99</v>
      </c>
      <c r="I93" s="89">
        <v>26.97</v>
      </c>
      <c r="J93" s="89">
        <v>107.88</v>
      </c>
      <c r="K93" s="87">
        <v>4</v>
      </c>
      <c r="L93" s="87">
        <v>3</v>
      </c>
      <c r="M93" s="87">
        <v>12</v>
      </c>
      <c r="N93" s="89"/>
      <c r="O93" s="90">
        <v>2</v>
      </c>
      <c r="P93" s="91">
        <v>3</v>
      </c>
      <c r="Q93" s="91">
        <v>8.8130000000000006</v>
      </c>
      <c r="R93" s="91">
        <v>0.65300000000000002</v>
      </c>
      <c r="S93" s="91">
        <v>3.1E-2</v>
      </c>
      <c r="T93" s="90">
        <v>5.8129999999999997</v>
      </c>
      <c r="U93" s="91">
        <v>1.9690000000000001</v>
      </c>
      <c r="V93" s="91">
        <v>8.8130000000000006</v>
      </c>
      <c r="W93" s="91">
        <v>2.0259999999999998</v>
      </c>
      <c r="X93" s="92">
        <v>5.8000000000000003E-2</v>
      </c>
      <c r="Y93" s="90">
        <v>8.32</v>
      </c>
      <c r="Z93" s="91">
        <v>6.57</v>
      </c>
      <c r="AA93" s="91">
        <v>9.5</v>
      </c>
      <c r="AB93" s="91">
        <v>8.5389999999999997</v>
      </c>
      <c r="AC93" s="92">
        <v>0.30099999999999999</v>
      </c>
      <c r="AD93" s="93">
        <v>48</v>
      </c>
      <c r="AE93" s="93">
        <v>40</v>
      </c>
      <c r="AF93" s="93">
        <v>43</v>
      </c>
      <c r="AG93" s="97">
        <v>1279.616</v>
      </c>
      <c r="AH93" s="93">
        <v>47.777518804958149</v>
      </c>
      <c r="AI93" s="94">
        <v>36</v>
      </c>
      <c r="AJ93" s="94">
        <v>4</v>
      </c>
      <c r="AK93" s="95">
        <v>144</v>
      </c>
      <c r="AL93" s="96"/>
    </row>
    <row r="94" spans="1:38" s="56" customFormat="1" ht="27" customHeight="1" x14ac:dyDescent="0.2">
      <c r="A94" s="75" t="s">
        <v>805</v>
      </c>
      <c r="B94" s="327" t="s">
        <v>500</v>
      </c>
      <c r="C94" s="76" t="s">
        <v>92</v>
      </c>
      <c r="D94" s="77">
        <v>1396288</v>
      </c>
      <c r="E94" s="76" t="s">
        <v>806</v>
      </c>
      <c r="F94" s="77" t="s">
        <v>807</v>
      </c>
      <c r="G94" s="77" t="s">
        <v>808</v>
      </c>
      <c r="H94" s="78">
        <v>10</v>
      </c>
      <c r="I94" s="78">
        <v>30</v>
      </c>
      <c r="J94" s="78">
        <v>120</v>
      </c>
      <c r="K94" s="77">
        <v>4</v>
      </c>
      <c r="L94" s="77">
        <v>3</v>
      </c>
      <c r="M94" s="77">
        <v>12</v>
      </c>
      <c r="N94" s="78"/>
      <c r="O94" s="79">
        <v>2</v>
      </c>
      <c r="P94" s="80">
        <v>3</v>
      </c>
      <c r="Q94" s="80">
        <v>8.8130000000000006</v>
      </c>
      <c r="R94" s="80">
        <v>0.65300000000000002</v>
      </c>
      <c r="S94" s="80">
        <v>3.1E-2</v>
      </c>
      <c r="T94" s="79">
        <v>5.8129999999999997</v>
      </c>
      <c r="U94" s="80">
        <v>1.9690000000000001</v>
      </c>
      <c r="V94" s="80">
        <v>8.8130000000000006</v>
      </c>
      <c r="W94" s="80">
        <v>2.0259999999999998</v>
      </c>
      <c r="X94" s="81">
        <v>5.3999999999999999E-2</v>
      </c>
      <c r="Y94" s="79">
        <v>8.32</v>
      </c>
      <c r="Z94" s="80">
        <v>6.57</v>
      </c>
      <c r="AA94" s="80">
        <v>9.5</v>
      </c>
      <c r="AB94" s="80">
        <v>8.5410000000000004</v>
      </c>
      <c r="AC94" s="81">
        <v>0.30099999999999999</v>
      </c>
      <c r="AD94" s="82">
        <v>48</v>
      </c>
      <c r="AE94" s="82">
        <v>40</v>
      </c>
      <c r="AF94" s="82">
        <v>43</v>
      </c>
      <c r="AG94" s="98">
        <v>1279.904</v>
      </c>
      <c r="AH94" s="82">
        <v>47.777518804958149</v>
      </c>
      <c r="AI94" s="83">
        <v>36</v>
      </c>
      <c r="AJ94" s="83">
        <v>4</v>
      </c>
      <c r="AK94" s="84">
        <v>144</v>
      </c>
      <c r="AL94" s="85"/>
    </row>
    <row r="95" spans="1:38" s="57" customFormat="1" ht="27" customHeight="1" x14ac:dyDescent="0.2">
      <c r="A95" s="86" t="s">
        <v>809</v>
      </c>
      <c r="B95" s="88"/>
      <c r="C95" s="88" t="s">
        <v>92</v>
      </c>
      <c r="D95" s="87">
        <v>1331814</v>
      </c>
      <c r="E95" s="88" t="s">
        <v>810</v>
      </c>
      <c r="F95" s="87" t="s">
        <v>811</v>
      </c>
      <c r="G95" s="87" t="s">
        <v>812</v>
      </c>
      <c r="H95" s="89">
        <v>8.99</v>
      </c>
      <c r="I95" s="89">
        <v>26.97</v>
      </c>
      <c r="J95" s="89">
        <v>107.88</v>
      </c>
      <c r="K95" s="87">
        <v>4</v>
      </c>
      <c r="L95" s="87">
        <v>3</v>
      </c>
      <c r="M95" s="87">
        <v>12</v>
      </c>
      <c r="N95" s="89"/>
      <c r="O95" s="90">
        <v>2.35</v>
      </c>
      <c r="P95" s="91">
        <v>2.35</v>
      </c>
      <c r="Q95" s="91">
        <v>9.25</v>
      </c>
      <c r="R95" s="91">
        <v>0.70099999999999996</v>
      </c>
      <c r="S95" s="91">
        <v>2.9000000000000001E-2</v>
      </c>
      <c r="T95" s="90">
        <v>6.98</v>
      </c>
      <c r="U95" s="91">
        <v>2.415</v>
      </c>
      <c r="V95" s="91">
        <v>9.25</v>
      </c>
      <c r="W95" s="91">
        <v>2.15</v>
      </c>
      <c r="X95" s="92">
        <v>8.8999999999999996E-2</v>
      </c>
      <c r="Y95" s="90">
        <v>9.82</v>
      </c>
      <c r="Z95" s="91">
        <v>7.4450000000000003</v>
      </c>
      <c r="AA95" s="91">
        <v>9.9529999999999994</v>
      </c>
      <c r="AB95" s="91">
        <v>8.8889999999999993</v>
      </c>
      <c r="AC95" s="92">
        <v>0.42099999999999999</v>
      </c>
      <c r="AD95" s="93">
        <v>48</v>
      </c>
      <c r="AE95" s="93">
        <v>40</v>
      </c>
      <c r="AF95" s="93">
        <v>45.309842519685041</v>
      </c>
      <c r="AG95" s="97">
        <v>938.9</v>
      </c>
      <c r="AH95" s="93">
        <v>50.343998304905178</v>
      </c>
      <c r="AI95" s="94">
        <v>25</v>
      </c>
      <c r="AJ95" s="94">
        <v>4</v>
      </c>
      <c r="AK95" s="95">
        <v>100</v>
      </c>
      <c r="AL95" s="96"/>
    </row>
    <row r="96" spans="1:38" s="57" customFormat="1" ht="27" customHeight="1" x14ac:dyDescent="0.2">
      <c r="A96" s="86" t="s">
        <v>813</v>
      </c>
      <c r="B96" s="88"/>
      <c r="C96" s="88" t="s">
        <v>92</v>
      </c>
      <c r="D96" s="87">
        <v>1008619</v>
      </c>
      <c r="E96" s="88" t="s">
        <v>814</v>
      </c>
      <c r="F96" s="87" t="s">
        <v>815</v>
      </c>
      <c r="G96" s="87" t="s">
        <v>816</v>
      </c>
      <c r="H96" s="89">
        <v>8.99</v>
      </c>
      <c r="I96" s="89">
        <v>26.97</v>
      </c>
      <c r="J96" s="89">
        <v>107.88</v>
      </c>
      <c r="K96" s="87">
        <v>4</v>
      </c>
      <c r="L96" s="87">
        <v>3</v>
      </c>
      <c r="M96" s="87">
        <v>12</v>
      </c>
      <c r="N96" s="89"/>
      <c r="O96" s="90">
        <v>1.85</v>
      </c>
      <c r="P96" s="91">
        <v>3.05</v>
      </c>
      <c r="Q96" s="91">
        <v>8</v>
      </c>
      <c r="R96" s="91">
        <v>0.82</v>
      </c>
      <c r="S96" s="91">
        <v>2.5999999999999999E-2</v>
      </c>
      <c r="T96" s="90">
        <v>5.4740000000000002</v>
      </c>
      <c r="U96" s="91">
        <v>3.036</v>
      </c>
      <c r="V96" s="91">
        <v>7.9740000000000002</v>
      </c>
      <c r="W96" s="91">
        <v>2.5</v>
      </c>
      <c r="X96" s="92">
        <v>7.6999999999999999E-2</v>
      </c>
      <c r="Y96" s="90">
        <v>11.507</v>
      </c>
      <c r="Z96" s="91">
        <v>6.57</v>
      </c>
      <c r="AA96" s="91">
        <v>9.0779999999999994</v>
      </c>
      <c r="AB96" s="91">
        <v>10</v>
      </c>
      <c r="AC96" s="92">
        <v>0.39700000000000002</v>
      </c>
      <c r="AD96" s="93">
        <v>48</v>
      </c>
      <c r="AE96" s="93">
        <v>40</v>
      </c>
      <c r="AF96" s="93">
        <v>50.389763779527556</v>
      </c>
      <c r="AG96" s="97">
        <v>1250</v>
      </c>
      <c r="AH96" s="93">
        <v>55.988310908641452</v>
      </c>
      <c r="AI96" s="94">
        <v>24</v>
      </c>
      <c r="AJ96" s="94">
        <v>5</v>
      </c>
      <c r="AK96" s="95">
        <v>120</v>
      </c>
      <c r="AL96" s="96"/>
    </row>
    <row r="97" spans="1:38" s="57" customFormat="1" ht="27" customHeight="1" x14ac:dyDescent="0.2">
      <c r="A97" s="86" t="s">
        <v>817</v>
      </c>
      <c r="B97" s="88"/>
      <c r="C97" s="88" t="s">
        <v>92</v>
      </c>
      <c r="D97" s="87">
        <v>1240279</v>
      </c>
      <c r="E97" s="88" t="s">
        <v>818</v>
      </c>
      <c r="F97" s="87" t="s">
        <v>819</v>
      </c>
      <c r="G97" s="87" t="s">
        <v>820</v>
      </c>
      <c r="H97" s="89">
        <v>8.52</v>
      </c>
      <c r="I97" s="89">
        <v>25.56</v>
      </c>
      <c r="J97" s="89">
        <v>102.24</v>
      </c>
      <c r="K97" s="87">
        <v>4</v>
      </c>
      <c r="L97" s="87">
        <v>3</v>
      </c>
      <c r="M97" s="87">
        <v>12</v>
      </c>
      <c r="N97" s="89"/>
      <c r="O97" s="90">
        <v>2.35</v>
      </c>
      <c r="P97" s="91">
        <v>2.35</v>
      </c>
      <c r="Q97" s="91">
        <v>9.25</v>
      </c>
      <c r="R97" s="91">
        <v>0.75</v>
      </c>
      <c r="S97" s="91">
        <v>0.03</v>
      </c>
      <c r="T97" s="90">
        <v>6.9370000000000003</v>
      </c>
      <c r="U97" s="91">
        <v>2.375</v>
      </c>
      <c r="V97" s="91">
        <v>9.25</v>
      </c>
      <c r="W97" s="91">
        <v>2.3570000000000002</v>
      </c>
      <c r="X97" s="92">
        <v>8.5999999999999993E-2</v>
      </c>
      <c r="Y97" s="90">
        <v>9.9930000000000003</v>
      </c>
      <c r="Z97" s="91">
        <v>7.4939999999999998</v>
      </c>
      <c r="AA97" s="91">
        <v>9.9250000000000007</v>
      </c>
      <c r="AB97" s="91">
        <v>9.8550000000000004</v>
      </c>
      <c r="AC97" s="92">
        <v>0.43</v>
      </c>
      <c r="AD97" s="93">
        <v>48.031496062992126</v>
      </c>
      <c r="AE97" s="93">
        <v>40.15748031496063</v>
      </c>
      <c r="AF97" s="93">
        <v>45.198031496062988</v>
      </c>
      <c r="AG97" s="97">
        <v>1035.5</v>
      </c>
      <c r="AH97" s="93">
        <v>50.450577391672844</v>
      </c>
      <c r="AI97" s="94">
        <v>25</v>
      </c>
      <c r="AJ97" s="94">
        <v>4</v>
      </c>
      <c r="AK97" s="95">
        <v>100</v>
      </c>
      <c r="AL97" s="96"/>
    </row>
    <row r="98" spans="1:38" s="57" customFormat="1" ht="27" customHeight="1" x14ac:dyDescent="0.2">
      <c r="A98" s="86" t="s">
        <v>821</v>
      </c>
      <c r="B98" s="88"/>
      <c r="C98" s="88" t="s">
        <v>92</v>
      </c>
      <c r="D98" s="87">
        <v>1029202</v>
      </c>
      <c r="E98" s="88" t="s">
        <v>822</v>
      </c>
      <c r="F98" s="87" t="s">
        <v>823</v>
      </c>
      <c r="G98" s="87" t="s">
        <v>824</v>
      </c>
      <c r="H98" s="89">
        <v>8.99</v>
      </c>
      <c r="I98" s="89">
        <v>26.97</v>
      </c>
      <c r="J98" s="89">
        <v>107.88</v>
      </c>
      <c r="K98" s="87">
        <v>4</v>
      </c>
      <c r="L98" s="87">
        <v>3</v>
      </c>
      <c r="M98" s="87">
        <v>12</v>
      </c>
      <c r="N98" s="89"/>
      <c r="O98" s="90">
        <v>2.35</v>
      </c>
      <c r="P98" s="91">
        <v>2.35</v>
      </c>
      <c r="Q98" s="91">
        <v>9.25</v>
      </c>
      <c r="R98" s="91">
        <v>0.75</v>
      </c>
      <c r="S98" s="91">
        <v>0.03</v>
      </c>
      <c r="T98" s="90">
        <v>6.9370000000000003</v>
      </c>
      <c r="U98" s="91">
        <v>2.375</v>
      </c>
      <c r="V98" s="91">
        <v>9.25</v>
      </c>
      <c r="W98" s="91">
        <v>2.3570000000000002</v>
      </c>
      <c r="X98" s="92">
        <v>8.5999999999999993E-2</v>
      </c>
      <c r="Y98" s="90">
        <v>9.9930000000000003</v>
      </c>
      <c r="Z98" s="91">
        <v>7.4939999999999998</v>
      </c>
      <c r="AA98" s="91">
        <v>9.6</v>
      </c>
      <c r="AB98" s="91">
        <v>9.5</v>
      </c>
      <c r="AC98" s="92">
        <v>0.43</v>
      </c>
      <c r="AD98" s="93">
        <v>48.031496062992126</v>
      </c>
      <c r="AE98" s="93">
        <v>40.15748031496063</v>
      </c>
      <c r="AF98" s="93">
        <v>45.198031496062988</v>
      </c>
      <c r="AG98" s="97">
        <v>1000</v>
      </c>
      <c r="AH98" s="93">
        <v>50.450577391672844</v>
      </c>
      <c r="AI98" s="94">
        <v>25</v>
      </c>
      <c r="AJ98" s="94">
        <v>4</v>
      </c>
      <c r="AK98" s="95">
        <v>100</v>
      </c>
      <c r="AL98" s="96"/>
    </row>
    <row r="99" spans="1:38" s="57" customFormat="1" ht="27" customHeight="1" x14ac:dyDescent="0.2">
      <c r="A99" s="86" t="s">
        <v>825</v>
      </c>
      <c r="B99" s="88"/>
      <c r="C99" s="88" t="s">
        <v>92</v>
      </c>
      <c r="D99" s="87"/>
      <c r="E99" s="88" t="s">
        <v>826</v>
      </c>
      <c r="F99" s="87" t="s">
        <v>827</v>
      </c>
      <c r="G99" s="87" t="s">
        <v>828</v>
      </c>
      <c r="H99" s="89">
        <v>8.99</v>
      </c>
      <c r="I99" s="89">
        <v>26.97</v>
      </c>
      <c r="J99" s="89">
        <v>107.88</v>
      </c>
      <c r="K99" s="87">
        <v>4</v>
      </c>
      <c r="L99" s="87">
        <v>3</v>
      </c>
      <c r="M99" s="87">
        <v>12</v>
      </c>
      <c r="N99" s="89"/>
      <c r="O99" s="90">
        <v>2.35</v>
      </c>
      <c r="P99" s="91">
        <v>2.35</v>
      </c>
      <c r="Q99" s="91">
        <v>9.25</v>
      </c>
      <c r="R99" s="91">
        <v>0.75</v>
      </c>
      <c r="S99" s="91">
        <v>0.03</v>
      </c>
      <c r="T99" s="90">
        <v>6.9370000000000003</v>
      </c>
      <c r="U99" s="91">
        <v>2.375</v>
      </c>
      <c r="V99" s="91">
        <v>9.25</v>
      </c>
      <c r="W99" s="91">
        <v>2.3570000000000002</v>
      </c>
      <c r="X99" s="92">
        <v>8.5999999999999993E-2</v>
      </c>
      <c r="Y99" s="90">
        <v>9.9930000000000003</v>
      </c>
      <c r="Z99" s="91">
        <v>7.4939999999999998</v>
      </c>
      <c r="AA99" s="91">
        <v>9.9250000000000007</v>
      </c>
      <c r="AB99" s="91">
        <v>9.8539999999999992</v>
      </c>
      <c r="AC99" s="92">
        <v>0.43</v>
      </c>
      <c r="AD99" s="93">
        <v>48.030999999999999</v>
      </c>
      <c r="AE99" s="93">
        <v>40.156999999999996</v>
      </c>
      <c r="AF99" s="93">
        <v>45.198</v>
      </c>
      <c r="AG99" s="97">
        <v>1035.4829999999999</v>
      </c>
      <c r="AH99" s="93">
        <v>50.451000000000001</v>
      </c>
      <c r="AI99" s="94">
        <v>25</v>
      </c>
      <c r="AJ99" s="94">
        <v>4</v>
      </c>
      <c r="AK99" s="95">
        <v>100</v>
      </c>
      <c r="AL99" s="96"/>
    </row>
    <row r="100" spans="1:38" s="57" customFormat="1" ht="27" customHeight="1" x14ac:dyDescent="0.2">
      <c r="A100" s="86" t="s">
        <v>829</v>
      </c>
      <c r="B100" s="88"/>
      <c r="C100" s="88" t="s">
        <v>92</v>
      </c>
      <c r="D100" s="87"/>
      <c r="E100" s="88" t="s">
        <v>830</v>
      </c>
      <c r="F100" s="87" t="s">
        <v>831</v>
      </c>
      <c r="G100" s="87" t="s">
        <v>832</v>
      </c>
      <c r="H100" s="89">
        <v>8.9</v>
      </c>
      <c r="I100" s="89">
        <v>26.7</v>
      </c>
      <c r="J100" s="89">
        <v>106.8</v>
      </c>
      <c r="K100" s="87">
        <v>4</v>
      </c>
      <c r="L100" s="87">
        <v>3</v>
      </c>
      <c r="M100" s="87">
        <v>12</v>
      </c>
      <c r="N100" s="89"/>
      <c r="O100" s="90">
        <v>2.35</v>
      </c>
      <c r="P100" s="91">
        <v>2.35</v>
      </c>
      <c r="Q100" s="91">
        <v>9.25</v>
      </c>
      <c r="R100" s="91">
        <v>0.75</v>
      </c>
      <c r="S100" s="91">
        <v>0.03</v>
      </c>
      <c r="T100" s="90">
        <v>6.9370000000000003</v>
      </c>
      <c r="U100" s="91">
        <v>2.375</v>
      </c>
      <c r="V100" s="91">
        <v>9.25</v>
      </c>
      <c r="W100" s="91">
        <v>2.3570000000000002</v>
      </c>
      <c r="X100" s="92">
        <v>8.5999999999999993E-2</v>
      </c>
      <c r="Y100" s="90">
        <v>9.9930000000000003</v>
      </c>
      <c r="Z100" s="91">
        <v>7.4939999999999998</v>
      </c>
      <c r="AA100" s="91">
        <v>9.9250000000000007</v>
      </c>
      <c r="AB100" s="91">
        <v>9.8539999999999992</v>
      </c>
      <c r="AC100" s="92">
        <v>0.43</v>
      </c>
      <c r="AD100" s="93">
        <v>48.030999999999999</v>
      </c>
      <c r="AE100" s="93">
        <v>40.156999999999996</v>
      </c>
      <c r="AF100" s="93">
        <v>45.198</v>
      </c>
      <c r="AG100" s="97">
        <v>1035.4829999999999</v>
      </c>
      <c r="AH100" s="93">
        <v>50.451000000000001</v>
      </c>
      <c r="AI100" s="94">
        <v>25</v>
      </c>
      <c r="AJ100" s="94">
        <v>4</v>
      </c>
      <c r="AK100" s="95">
        <v>100</v>
      </c>
      <c r="AL100" s="96"/>
    </row>
    <row r="101" spans="1:38" s="1" customFormat="1" ht="27" customHeight="1" x14ac:dyDescent="0.2">
      <c r="A101" s="52" t="s">
        <v>833</v>
      </c>
      <c r="B101" s="53"/>
      <c r="C101" s="53"/>
      <c r="D101" s="54"/>
      <c r="E101" s="55"/>
      <c r="F101" s="55"/>
      <c r="G101" s="55"/>
      <c r="H101" s="55"/>
      <c r="I101" s="55"/>
      <c r="J101" s="55"/>
      <c r="K101" s="55"/>
      <c r="L101" s="55"/>
      <c r="M101" s="55"/>
      <c r="N101" s="55"/>
      <c r="O101" s="55"/>
      <c r="P101" s="55"/>
      <c r="Q101" s="55"/>
      <c r="R101" s="55"/>
      <c r="S101" s="55"/>
      <c r="T101" s="55"/>
      <c r="U101" s="55"/>
      <c r="V101" s="55"/>
      <c r="W101" s="55"/>
      <c r="X101" s="55"/>
      <c r="Y101" s="55"/>
      <c r="Z101" s="55"/>
      <c r="AA101" s="55"/>
      <c r="AB101" s="55"/>
      <c r="AC101" s="55"/>
      <c r="AD101" s="55"/>
      <c r="AE101" s="55"/>
      <c r="AF101" s="55"/>
      <c r="AG101" s="55"/>
      <c r="AH101" s="55"/>
      <c r="AI101" s="55"/>
      <c r="AJ101" s="55"/>
      <c r="AK101" s="51"/>
      <c r="AL101" s="2"/>
    </row>
    <row r="102" spans="1:38" s="421" customFormat="1" ht="27" customHeight="1" x14ac:dyDescent="0.2">
      <c r="A102" s="410" t="s">
        <v>834</v>
      </c>
      <c r="B102" s="411"/>
      <c r="C102" s="157" t="s">
        <v>92</v>
      </c>
      <c r="D102" s="412">
        <v>1029202</v>
      </c>
      <c r="E102" s="157" t="s">
        <v>835</v>
      </c>
      <c r="F102" s="412" t="s">
        <v>836</v>
      </c>
      <c r="G102" s="412" t="s">
        <v>837</v>
      </c>
      <c r="H102" s="413">
        <v>12.35</v>
      </c>
      <c r="I102" s="413">
        <v>37.049999999999997</v>
      </c>
      <c r="J102" s="413">
        <v>74.099999999999994</v>
      </c>
      <c r="K102" s="412">
        <v>2</v>
      </c>
      <c r="L102" s="412">
        <v>3</v>
      </c>
      <c r="M102" s="412">
        <v>6</v>
      </c>
      <c r="N102" s="412"/>
      <c r="O102" s="414">
        <v>2.13</v>
      </c>
      <c r="P102" s="415">
        <v>4.25</v>
      </c>
      <c r="Q102" s="415">
        <v>7.36</v>
      </c>
      <c r="R102" s="415">
        <v>1.01</v>
      </c>
      <c r="S102" s="415">
        <v>3.9E-2</v>
      </c>
      <c r="T102" s="414">
        <v>6.38</v>
      </c>
      <c r="U102" s="415">
        <v>4.25</v>
      </c>
      <c r="V102" s="415">
        <v>7.4580000000000002</v>
      </c>
      <c r="W102" s="415">
        <v>3.04</v>
      </c>
      <c r="X102" s="422">
        <v>0.11700000000000001</v>
      </c>
      <c r="Y102" s="414">
        <v>9.19</v>
      </c>
      <c r="Z102" s="415">
        <v>6.69</v>
      </c>
      <c r="AA102" s="415">
        <v>8.1300000000000008</v>
      </c>
      <c r="AB102" s="415">
        <v>6.7480000000000002</v>
      </c>
      <c r="AC102" s="422">
        <v>0.28899999999999998</v>
      </c>
      <c r="AD102" s="416">
        <v>48</v>
      </c>
      <c r="AE102" s="416">
        <v>40</v>
      </c>
      <c r="AF102" s="416">
        <v>46.23</v>
      </c>
      <c r="AG102" s="423">
        <v>1029</v>
      </c>
      <c r="AH102" s="416">
        <v>50.721510046968248</v>
      </c>
      <c r="AI102" s="418">
        <v>29</v>
      </c>
      <c r="AJ102" s="418">
        <v>5</v>
      </c>
      <c r="AK102" s="419">
        <v>145</v>
      </c>
      <c r="AL102" s="420"/>
    </row>
    <row r="103" spans="1:38" s="421" customFormat="1" ht="27" customHeight="1" x14ac:dyDescent="0.2">
      <c r="A103" s="410" t="s">
        <v>838</v>
      </c>
      <c r="B103" s="411"/>
      <c r="C103" s="157" t="s">
        <v>92</v>
      </c>
      <c r="D103" s="412">
        <v>1240279</v>
      </c>
      <c r="E103" s="157" t="s">
        <v>839</v>
      </c>
      <c r="F103" s="412" t="s">
        <v>840</v>
      </c>
      <c r="G103" s="412" t="s">
        <v>841</v>
      </c>
      <c r="H103" s="413">
        <v>12.02</v>
      </c>
      <c r="I103" s="413">
        <v>36.06</v>
      </c>
      <c r="J103" s="413">
        <v>72.12</v>
      </c>
      <c r="K103" s="412">
        <v>2</v>
      </c>
      <c r="L103" s="412">
        <v>3</v>
      </c>
      <c r="M103" s="412">
        <v>6</v>
      </c>
      <c r="N103" s="412"/>
      <c r="O103" s="414">
        <v>2.13</v>
      </c>
      <c r="P103" s="415">
        <v>4.25</v>
      </c>
      <c r="Q103" s="415">
        <v>7.36</v>
      </c>
      <c r="R103" s="415">
        <v>1.01</v>
      </c>
      <c r="S103" s="415">
        <v>3.9E-2</v>
      </c>
      <c r="T103" s="414">
        <v>6.38</v>
      </c>
      <c r="U103" s="415">
        <v>4.25</v>
      </c>
      <c r="V103" s="415">
        <v>7.4580000000000002</v>
      </c>
      <c r="W103" s="415">
        <v>3.04</v>
      </c>
      <c r="X103" s="422">
        <v>0.11700000000000001</v>
      </c>
      <c r="Y103" s="414">
        <v>9.19</v>
      </c>
      <c r="Z103" s="415">
        <v>6.69</v>
      </c>
      <c r="AA103" s="415">
        <v>8.1300000000000008</v>
      </c>
      <c r="AB103" s="415">
        <v>6.7480000000000002</v>
      </c>
      <c r="AC103" s="422">
        <v>0.28899999999999998</v>
      </c>
      <c r="AD103" s="416">
        <v>48</v>
      </c>
      <c r="AE103" s="416">
        <v>40</v>
      </c>
      <c r="AF103" s="416">
        <v>46.23</v>
      </c>
      <c r="AG103" s="423">
        <v>1029</v>
      </c>
      <c r="AH103" s="416">
        <v>50.721510046968248</v>
      </c>
      <c r="AI103" s="418">
        <v>29</v>
      </c>
      <c r="AJ103" s="418">
        <v>5</v>
      </c>
      <c r="AK103" s="419">
        <v>145</v>
      </c>
      <c r="AL103" s="420"/>
    </row>
    <row r="104" spans="1:38" s="421" customFormat="1" ht="27" customHeight="1" x14ac:dyDescent="0.2">
      <c r="A104" s="410" t="s">
        <v>842</v>
      </c>
      <c r="B104" s="411"/>
      <c r="C104" s="157" t="s">
        <v>92</v>
      </c>
      <c r="D104" s="412">
        <v>1331814</v>
      </c>
      <c r="E104" s="157" t="s">
        <v>843</v>
      </c>
      <c r="F104" s="412" t="s">
        <v>844</v>
      </c>
      <c r="G104" s="412" t="s">
        <v>845</v>
      </c>
      <c r="H104" s="413">
        <v>12.35</v>
      </c>
      <c r="I104" s="413">
        <v>37.049999999999997</v>
      </c>
      <c r="J104" s="413">
        <v>74.099999999999994</v>
      </c>
      <c r="K104" s="412">
        <v>2</v>
      </c>
      <c r="L104" s="412">
        <v>3</v>
      </c>
      <c r="M104" s="412">
        <v>6</v>
      </c>
      <c r="N104" s="412"/>
      <c r="O104" s="414">
        <v>2.13</v>
      </c>
      <c r="P104" s="415">
        <v>4.25</v>
      </c>
      <c r="Q104" s="415">
        <v>7.36</v>
      </c>
      <c r="R104" s="415">
        <v>1.01</v>
      </c>
      <c r="S104" s="415">
        <v>3.9E-2</v>
      </c>
      <c r="T104" s="414">
        <v>6.38</v>
      </c>
      <c r="U104" s="415">
        <v>4.25</v>
      </c>
      <c r="V104" s="415">
        <v>7.4580000000000002</v>
      </c>
      <c r="W104" s="415">
        <v>3.04</v>
      </c>
      <c r="X104" s="422">
        <v>0.11700000000000001</v>
      </c>
      <c r="Y104" s="414">
        <v>9.19</v>
      </c>
      <c r="Z104" s="415">
        <v>6.69</v>
      </c>
      <c r="AA104" s="415">
        <v>8.1300000000000008</v>
      </c>
      <c r="AB104" s="415">
        <v>6.75</v>
      </c>
      <c r="AC104" s="422">
        <v>0.28899999999999998</v>
      </c>
      <c r="AD104" s="416">
        <v>48</v>
      </c>
      <c r="AE104" s="416">
        <v>40</v>
      </c>
      <c r="AF104" s="416">
        <v>46.23</v>
      </c>
      <c r="AG104" s="423">
        <v>1029</v>
      </c>
      <c r="AH104" s="416">
        <v>50.721510046968248</v>
      </c>
      <c r="AI104" s="418">
        <v>29</v>
      </c>
      <c r="AJ104" s="418">
        <v>5</v>
      </c>
      <c r="AK104" s="419">
        <v>145</v>
      </c>
      <c r="AL104" s="420"/>
    </row>
    <row r="105" spans="1:38" s="421" customFormat="1" ht="27" customHeight="1" x14ac:dyDescent="0.2">
      <c r="A105" s="410" t="s">
        <v>846</v>
      </c>
      <c r="B105" s="411"/>
      <c r="C105" s="157" t="s">
        <v>92</v>
      </c>
      <c r="D105" s="412">
        <v>1054225</v>
      </c>
      <c r="E105" s="157" t="s">
        <v>847</v>
      </c>
      <c r="F105" s="412" t="s">
        <v>848</v>
      </c>
      <c r="G105" s="412" t="s">
        <v>849</v>
      </c>
      <c r="H105" s="413">
        <v>12.02</v>
      </c>
      <c r="I105" s="413">
        <v>36.06</v>
      </c>
      <c r="J105" s="413">
        <v>72.12</v>
      </c>
      <c r="K105" s="412">
        <v>2</v>
      </c>
      <c r="L105" s="412">
        <v>3</v>
      </c>
      <c r="M105" s="412">
        <v>6</v>
      </c>
      <c r="N105" s="412"/>
      <c r="O105" s="414">
        <v>2.13</v>
      </c>
      <c r="P105" s="415">
        <v>4.25</v>
      </c>
      <c r="Q105" s="415">
        <v>7.36</v>
      </c>
      <c r="R105" s="415">
        <v>1.01</v>
      </c>
      <c r="S105" s="415">
        <v>3.9E-2</v>
      </c>
      <c r="T105" s="414">
        <v>6.38</v>
      </c>
      <c r="U105" s="415">
        <v>4.25</v>
      </c>
      <c r="V105" s="415">
        <v>7.4580000000000002</v>
      </c>
      <c r="W105" s="415">
        <v>3.04</v>
      </c>
      <c r="X105" s="422">
        <v>0.11700000000000001</v>
      </c>
      <c r="Y105" s="414">
        <v>9.19</v>
      </c>
      <c r="Z105" s="415">
        <v>6.69</v>
      </c>
      <c r="AA105" s="415">
        <v>8.1300000000000008</v>
      </c>
      <c r="AB105" s="415">
        <v>6.7480000000000002</v>
      </c>
      <c r="AC105" s="422">
        <v>0.28899999999999998</v>
      </c>
      <c r="AD105" s="416">
        <v>48</v>
      </c>
      <c r="AE105" s="416">
        <v>40</v>
      </c>
      <c r="AF105" s="416">
        <v>46.23</v>
      </c>
      <c r="AG105" s="423">
        <v>1029</v>
      </c>
      <c r="AH105" s="416">
        <v>50.721510046968248</v>
      </c>
      <c r="AI105" s="418">
        <v>29</v>
      </c>
      <c r="AJ105" s="418">
        <v>5</v>
      </c>
      <c r="AK105" s="419">
        <v>145</v>
      </c>
      <c r="AL105" s="420"/>
    </row>
    <row r="106" spans="1:38" s="421" customFormat="1" ht="27" customHeight="1" x14ac:dyDescent="0.2">
      <c r="A106" s="410" t="s">
        <v>850</v>
      </c>
      <c r="B106" s="411"/>
      <c r="C106" s="157" t="s">
        <v>92</v>
      </c>
      <c r="D106" s="412">
        <v>1054233</v>
      </c>
      <c r="E106" s="157" t="s">
        <v>851</v>
      </c>
      <c r="F106" s="412" t="s">
        <v>852</v>
      </c>
      <c r="G106" s="412" t="s">
        <v>853</v>
      </c>
      <c r="H106" s="413">
        <v>12.35</v>
      </c>
      <c r="I106" s="413">
        <v>37.049999999999997</v>
      </c>
      <c r="J106" s="413">
        <v>74.099999999999994</v>
      </c>
      <c r="K106" s="412">
        <v>2</v>
      </c>
      <c r="L106" s="412">
        <v>3</v>
      </c>
      <c r="M106" s="412">
        <v>6</v>
      </c>
      <c r="N106" s="412"/>
      <c r="O106" s="414">
        <v>2.13</v>
      </c>
      <c r="P106" s="415">
        <v>4.25</v>
      </c>
      <c r="Q106" s="415">
        <v>7.36</v>
      </c>
      <c r="R106" s="415">
        <v>1.01</v>
      </c>
      <c r="S106" s="415">
        <v>3.9E-2</v>
      </c>
      <c r="T106" s="414">
        <v>6.38</v>
      </c>
      <c r="U106" s="415">
        <v>4.25</v>
      </c>
      <c r="V106" s="415">
        <v>7.4580000000000002</v>
      </c>
      <c r="W106" s="415">
        <v>3.04</v>
      </c>
      <c r="X106" s="422">
        <v>0.11700000000000001</v>
      </c>
      <c r="Y106" s="414">
        <v>9.19</v>
      </c>
      <c r="Z106" s="415">
        <v>6.69</v>
      </c>
      <c r="AA106" s="415">
        <v>8.1300000000000008</v>
      </c>
      <c r="AB106" s="415">
        <v>6.7480000000000002</v>
      </c>
      <c r="AC106" s="422">
        <v>0.28999999999999998</v>
      </c>
      <c r="AD106" s="416">
        <v>48</v>
      </c>
      <c r="AE106" s="416">
        <v>40</v>
      </c>
      <c r="AF106" s="416">
        <v>46.23</v>
      </c>
      <c r="AG106" s="423">
        <v>1029</v>
      </c>
      <c r="AH106" s="416">
        <v>50.721510046968248</v>
      </c>
      <c r="AI106" s="418">
        <v>29</v>
      </c>
      <c r="AJ106" s="418">
        <v>5</v>
      </c>
      <c r="AK106" s="419">
        <v>145</v>
      </c>
      <c r="AL106" s="420"/>
    </row>
    <row r="108" spans="1:38" x14ac:dyDescent="0.2">
      <c r="B108" s="58" t="s">
        <v>854</v>
      </c>
      <c r="F108" s="58"/>
      <c r="G108" s="58"/>
    </row>
    <row r="109" spans="1:38" x14ac:dyDescent="0.2">
      <c r="B109" s="57"/>
      <c r="F109" s="58"/>
      <c r="G109" s="58"/>
    </row>
    <row r="110" spans="1:38" x14ac:dyDescent="0.2">
      <c r="B110" s="57"/>
    </row>
    <row r="111" spans="1:38" x14ac:dyDescent="0.2">
      <c r="B111" s="57"/>
    </row>
    <row r="112" spans="1:38" x14ac:dyDescent="0.2">
      <c r="B112" s="57"/>
    </row>
    <row r="113" spans="2:2" x14ac:dyDescent="0.2">
      <c r="B113" s="57"/>
    </row>
    <row r="114" spans="2:2" x14ac:dyDescent="0.2">
      <c r="B114" s="57"/>
    </row>
    <row r="115" spans="2:2" x14ac:dyDescent="0.2">
      <c r="B115" s="57"/>
    </row>
    <row r="116" spans="2:2" x14ac:dyDescent="0.2">
      <c r="B116" s="56"/>
    </row>
    <row r="117" spans="2:2" x14ac:dyDescent="0.2">
      <c r="B117" s="56"/>
    </row>
    <row r="118" spans="2:2" x14ac:dyDescent="0.2">
      <c r="B118" s="56"/>
    </row>
    <row r="119" spans="2:2" x14ac:dyDescent="0.2">
      <c r="B119" s="56"/>
    </row>
    <row r="120" spans="2:2" x14ac:dyDescent="0.2">
      <c r="B120" s="56"/>
    </row>
    <row r="121" spans="2:2" x14ac:dyDescent="0.2">
      <c r="B121" s="56"/>
    </row>
  </sheetData>
  <autoFilter ref="A7:AL106" xr:uid="{ADD75005-74D0-4FB4-B700-468E853BA97D}"/>
  <hyperlinks>
    <hyperlink ref="P3" r:id="rId1" xr:uid="{255619AB-21D6-4A3F-ABF0-52D80E25D50A}"/>
  </hyperlinks>
  <pageMargins left="0.7" right="0.7" top="0.75" bottom="0.75" header="0.3" footer="0.3"/>
  <pageSetup paperSize="17" scale="32" fitToHeight="0" orientation="landscape" r:id="rId2"/>
  <rowBreaks count="1" manualBreakCount="1">
    <brk id="55" max="33" man="1"/>
  </rowBreaks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9B498D-2678-4830-9ABB-998919B13214}">
  <sheetPr>
    <pageSetUpPr fitToPage="1"/>
  </sheetPr>
  <dimension ref="A1:AL105"/>
  <sheetViews>
    <sheetView showGridLines="0" zoomScaleNormal="100" workbookViewId="0">
      <pane ySplit="7" topLeftCell="A51" activePane="bottomLeft" state="frozen"/>
      <selection activeCell="A87" sqref="A87:XFD87"/>
      <selection pane="bottomLeft" activeCell="E59" sqref="E59"/>
    </sheetView>
  </sheetViews>
  <sheetFormatPr defaultColWidth="9.140625" defaultRowHeight="14.25" customHeight="1" x14ac:dyDescent="0.2"/>
  <cols>
    <col min="1" max="1" width="12.140625" style="1" customWidth="1"/>
    <col min="2" max="2" width="15" style="1" customWidth="1"/>
    <col min="3" max="3" width="13.42578125" style="1" customWidth="1"/>
    <col min="4" max="4" width="9.85546875" style="1" customWidth="1"/>
    <col min="5" max="5" width="43.7109375" style="1" customWidth="1"/>
    <col min="6" max="6" width="17.5703125" style="1" customWidth="1"/>
    <col min="7" max="7" width="22.85546875" style="1" customWidth="1"/>
    <col min="8" max="10" width="7.5703125" style="1" customWidth="1"/>
    <col min="11" max="12" width="6.140625" style="1" customWidth="1"/>
    <col min="13" max="13" width="6.42578125" style="1" customWidth="1"/>
    <col min="14" max="14" width="8.42578125" style="1" customWidth="1"/>
    <col min="15" max="18" width="6.42578125" style="72" customWidth="1"/>
    <col min="19" max="19" width="5.42578125" style="72" customWidth="1"/>
    <col min="20" max="23" width="6.42578125" style="72" customWidth="1"/>
    <col min="24" max="24" width="5.42578125" style="72" customWidth="1"/>
    <col min="25" max="28" width="6.42578125" style="72" customWidth="1"/>
    <col min="29" max="29" width="5.42578125" style="72" customWidth="1"/>
    <col min="30" max="32" width="6.42578125" style="72" customWidth="1"/>
    <col min="33" max="33" width="7" style="73" customWidth="1"/>
    <col min="34" max="34" width="5.42578125" style="72" customWidth="1"/>
    <col min="35" max="35" width="2.85546875" style="1" bestFit="1" customWidth="1"/>
    <col min="36" max="36" width="3" style="1" bestFit="1" customWidth="1"/>
    <col min="37" max="37" width="5.5703125" style="1" bestFit="1" customWidth="1"/>
    <col min="38" max="38" width="3" style="1" customWidth="1"/>
    <col min="39" max="16384" width="9.140625" style="1"/>
  </cols>
  <sheetData>
    <row r="1" spans="1:38" ht="12.75" x14ac:dyDescent="0.2">
      <c r="O1" s="1"/>
      <c r="P1" s="1"/>
      <c r="Q1" s="4"/>
      <c r="R1" s="1"/>
      <c r="S1" s="1"/>
      <c r="T1" s="1"/>
      <c r="U1" s="1"/>
      <c r="V1" s="4"/>
      <c r="W1" s="1"/>
      <c r="X1" s="1"/>
      <c r="Y1" s="1"/>
      <c r="Z1" s="1"/>
      <c r="AA1" s="4"/>
      <c r="AB1" s="1"/>
      <c r="AC1" s="1"/>
      <c r="AD1" s="1"/>
      <c r="AE1" s="1"/>
      <c r="AF1" s="1"/>
      <c r="AG1" s="1"/>
      <c r="AH1" s="1"/>
    </row>
    <row r="2" spans="1:38" ht="27.75" x14ac:dyDescent="0.4">
      <c r="G2" s="59" t="s">
        <v>59</v>
      </c>
      <c r="L2" s="6"/>
      <c r="O2" s="1"/>
      <c r="P2" s="1"/>
      <c r="Q2" s="1" t="s">
        <v>58</v>
      </c>
      <c r="R2" s="1"/>
      <c r="S2" s="1"/>
      <c r="T2" s="4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</row>
    <row r="3" spans="1:38" ht="23.25" x14ac:dyDescent="0.35">
      <c r="C3"/>
      <c r="G3" s="60" t="s">
        <v>855</v>
      </c>
      <c r="L3" s="6"/>
      <c r="O3" s="1"/>
      <c r="P3" s="1"/>
      <c r="Q3" s="493" t="s">
        <v>60</v>
      </c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</row>
    <row r="4" spans="1:38" ht="20.25" x14ac:dyDescent="0.2">
      <c r="G4" s="8" t="s">
        <v>62</v>
      </c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</row>
    <row r="5" spans="1:38" ht="15.75" x14ac:dyDescent="0.25">
      <c r="B5" s="43"/>
      <c r="C5" s="43"/>
      <c r="F5" s="43"/>
      <c r="G5" s="43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</row>
    <row r="6" spans="1:38" ht="12.75" x14ac:dyDescent="0.2">
      <c r="A6" s="61"/>
      <c r="B6" s="61"/>
      <c r="C6" s="61"/>
      <c r="D6" s="61"/>
      <c r="E6" s="62"/>
      <c r="F6" s="62"/>
      <c r="G6" s="62"/>
      <c r="H6" s="14"/>
      <c r="I6" s="12" t="s">
        <v>63</v>
      </c>
      <c r="J6" s="13"/>
      <c r="K6" s="11"/>
      <c r="L6" s="12" t="s">
        <v>64</v>
      </c>
      <c r="M6" s="13"/>
      <c r="N6" s="63"/>
      <c r="O6" s="36"/>
      <c r="P6" s="12"/>
      <c r="Q6" s="12" t="s">
        <v>65</v>
      </c>
      <c r="R6" s="12"/>
      <c r="S6" s="37"/>
      <c r="T6" s="36"/>
      <c r="U6" s="12"/>
      <c r="V6" s="12" t="s">
        <v>66</v>
      </c>
      <c r="W6" s="12"/>
      <c r="X6" s="37"/>
      <c r="Y6" s="36"/>
      <c r="Z6" s="12"/>
      <c r="AA6" s="12" t="s">
        <v>67</v>
      </c>
      <c r="AB6" s="12"/>
      <c r="AC6" s="37"/>
      <c r="AD6" s="12"/>
      <c r="AE6" s="12"/>
      <c r="AF6" s="12"/>
      <c r="AG6" s="12" t="s">
        <v>68</v>
      </c>
      <c r="AH6" s="12"/>
      <c r="AI6" s="12"/>
      <c r="AJ6" s="12"/>
      <c r="AK6" s="37"/>
      <c r="AL6" s="31"/>
    </row>
    <row r="7" spans="1:38" ht="56.25" x14ac:dyDescent="0.2">
      <c r="A7" s="64" t="s">
        <v>69</v>
      </c>
      <c r="B7" s="64" t="s">
        <v>70</v>
      </c>
      <c r="C7" s="64" t="s">
        <v>71</v>
      </c>
      <c r="D7" s="64" t="s">
        <v>404</v>
      </c>
      <c r="E7" s="64" t="s">
        <v>405</v>
      </c>
      <c r="F7" s="64" t="s">
        <v>74</v>
      </c>
      <c r="G7" s="64" t="s">
        <v>75</v>
      </c>
      <c r="H7" s="65" t="s">
        <v>76</v>
      </c>
      <c r="I7" s="66" t="s">
        <v>77</v>
      </c>
      <c r="J7" s="66" t="s">
        <v>78</v>
      </c>
      <c r="K7" s="66" t="s">
        <v>77</v>
      </c>
      <c r="L7" s="66" t="s">
        <v>79</v>
      </c>
      <c r="M7" s="66" t="s">
        <v>80</v>
      </c>
      <c r="N7" s="67" t="s">
        <v>81</v>
      </c>
      <c r="O7" s="18" t="s">
        <v>82</v>
      </c>
      <c r="P7" s="19" t="s">
        <v>83</v>
      </c>
      <c r="Q7" s="19" t="s">
        <v>84</v>
      </c>
      <c r="R7" s="19" t="s">
        <v>406</v>
      </c>
      <c r="S7" s="20" t="s">
        <v>407</v>
      </c>
      <c r="T7" s="18" t="s">
        <v>82</v>
      </c>
      <c r="U7" s="19" t="s">
        <v>83</v>
      </c>
      <c r="V7" s="19" t="s">
        <v>84</v>
      </c>
      <c r="W7" s="19" t="s">
        <v>406</v>
      </c>
      <c r="X7" s="20" t="s">
        <v>407</v>
      </c>
      <c r="Y7" s="18" t="s">
        <v>82</v>
      </c>
      <c r="Z7" s="19" t="s">
        <v>83</v>
      </c>
      <c r="AA7" s="19" t="s">
        <v>84</v>
      </c>
      <c r="AB7" s="19" t="s">
        <v>406</v>
      </c>
      <c r="AC7" s="20" t="s">
        <v>407</v>
      </c>
      <c r="AD7" s="18" t="s">
        <v>82</v>
      </c>
      <c r="AE7" s="19" t="s">
        <v>83</v>
      </c>
      <c r="AF7" s="19" t="s">
        <v>84</v>
      </c>
      <c r="AG7" s="19" t="s">
        <v>406</v>
      </c>
      <c r="AH7" s="19" t="s">
        <v>407</v>
      </c>
      <c r="AI7" s="19" t="s">
        <v>87</v>
      </c>
      <c r="AJ7" s="19" t="s">
        <v>88</v>
      </c>
      <c r="AK7" s="20" t="s">
        <v>89</v>
      </c>
      <c r="AL7" s="68"/>
    </row>
    <row r="8" spans="1:38" ht="18" customHeight="1" x14ac:dyDescent="0.2">
      <c r="A8" s="69" t="s">
        <v>856</v>
      </c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0"/>
    </row>
    <row r="9" spans="1:38" s="57" customFormat="1" ht="25.5" customHeight="1" x14ac:dyDescent="0.2">
      <c r="A9" s="86" t="s">
        <v>857</v>
      </c>
      <c r="B9" s="88"/>
      <c r="C9" s="88" t="s">
        <v>92</v>
      </c>
      <c r="D9" s="87">
        <v>1593182</v>
      </c>
      <c r="E9" s="88" t="s">
        <v>858</v>
      </c>
      <c r="F9" s="87" t="s">
        <v>859</v>
      </c>
      <c r="G9" s="87" t="s">
        <v>860</v>
      </c>
      <c r="H9" s="89">
        <v>10.4</v>
      </c>
      <c r="I9" s="89">
        <v>31.200000000000003</v>
      </c>
      <c r="J9" s="89">
        <v>124.80000000000001</v>
      </c>
      <c r="K9" s="87">
        <v>4</v>
      </c>
      <c r="L9" s="87">
        <v>3</v>
      </c>
      <c r="M9" s="87">
        <v>12</v>
      </c>
      <c r="N9" s="89"/>
      <c r="O9" s="90">
        <v>1.5</v>
      </c>
      <c r="P9" s="91">
        <v>1.3129999999999999</v>
      </c>
      <c r="Q9" s="91">
        <v>4.875</v>
      </c>
      <c r="R9" s="91">
        <v>0.16500000000000001</v>
      </c>
      <c r="S9" s="91">
        <v>6.0000000000000001E-3</v>
      </c>
      <c r="T9" s="90">
        <v>4.125</v>
      </c>
      <c r="U9" s="91">
        <v>1.625</v>
      </c>
      <c r="V9" s="91">
        <v>4.9370000000000003</v>
      </c>
      <c r="W9" s="91">
        <v>0.53100000000000003</v>
      </c>
      <c r="X9" s="92">
        <v>1.9E-2</v>
      </c>
      <c r="Y9" s="90">
        <v>7.32</v>
      </c>
      <c r="Z9" s="91">
        <v>4.6950000000000003</v>
      </c>
      <c r="AA9" s="91">
        <v>5.7649999999999997</v>
      </c>
      <c r="AB9" s="91">
        <v>2.3239999999999998</v>
      </c>
      <c r="AC9" s="92">
        <v>0.115</v>
      </c>
      <c r="AD9" s="93">
        <v>48</v>
      </c>
      <c r="AE9" s="93">
        <v>40</v>
      </c>
      <c r="AF9" s="93">
        <v>45.855118110236219</v>
      </c>
      <c r="AG9" s="97">
        <v>895.93599999999992</v>
      </c>
      <c r="AH9" s="93">
        <v>50.949853444927079</v>
      </c>
      <c r="AI9" s="94">
        <v>52</v>
      </c>
      <c r="AJ9" s="94">
        <v>7</v>
      </c>
      <c r="AK9" s="95">
        <v>364</v>
      </c>
      <c r="AL9" s="96"/>
    </row>
    <row r="10" spans="1:38" s="56" customFormat="1" ht="25.5" customHeight="1" x14ac:dyDescent="0.2">
      <c r="A10" s="75" t="s">
        <v>861</v>
      </c>
      <c r="B10" s="327" t="s">
        <v>500</v>
      </c>
      <c r="C10" s="76" t="s">
        <v>92</v>
      </c>
      <c r="D10" s="77">
        <v>1809132</v>
      </c>
      <c r="E10" s="76" t="s">
        <v>862</v>
      </c>
      <c r="F10" s="77" t="s">
        <v>863</v>
      </c>
      <c r="G10" s="77" t="s">
        <v>864</v>
      </c>
      <c r="H10" s="78">
        <v>10.4</v>
      </c>
      <c r="I10" s="78">
        <v>31.200000000000003</v>
      </c>
      <c r="J10" s="78">
        <v>124.80000000000001</v>
      </c>
      <c r="K10" s="77">
        <v>4</v>
      </c>
      <c r="L10" s="77">
        <v>3</v>
      </c>
      <c r="M10" s="77">
        <v>12</v>
      </c>
      <c r="N10" s="77"/>
      <c r="O10" s="79">
        <v>1.6870000000000001</v>
      </c>
      <c r="P10" s="80">
        <v>1.6870000000000001</v>
      </c>
      <c r="Q10" s="80">
        <v>6.1870000000000003</v>
      </c>
      <c r="R10" s="80">
        <v>0.32200000000000001</v>
      </c>
      <c r="S10" s="80">
        <v>0.01</v>
      </c>
      <c r="T10" s="79">
        <v>5.1870000000000003</v>
      </c>
      <c r="U10" s="80">
        <v>1.6870000000000001</v>
      </c>
      <c r="V10" s="80">
        <v>6.1870000000000003</v>
      </c>
      <c r="W10" s="80">
        <v>1.0229999999999999</v>
      </c>
      <c r="X10" s="81">
        <v>3.1E-2</v>
      </c>
      <c r="Y10" s="79">
        <v>7.4450000000000003</v>
      </c>
      <c r="Z10" s="80">
        <v>5.758</v>
      </c>
      <c r="AA10" s="80">
        <v>7.0149999999999997</v>
      </c>
      <c r="AB10" s="80">
        <v>4.3520000000000003</v>
      </c>
      <c r="AC10" s="81">
        <v>0.17399999999999999</v>
      </c>
      <c r="AD10" s="82">
        <v>48</v>
      </c>
      <c r="AE10" s="82">
        <v>40</v>
      </c>
      <c r="AF10" s="82">
        <v>47.590157480314964</v>
      </c>
      <c r="AG10" s="98">
        <v>1146.7040000000002</v>
      </c>
      <c r="AH10" s="82">
        <v>52.877670657202387</v>
      </c>
      <c r="AI10" s="83">
        <v>42</v>
      </c>
      <c r="AJ10" s="83">
        <v>6</v>
      </c>
      <c r="AK10" s="84">
        <v>252</v>
      </c>
      <c r="AL10" s="85"/>
    </row>
    <row r="11" spans="1:38" s="57" customFormat="1" ht="25.5" customHeight="1" x14ac:dyDescent="0.2">
      <c r="A11" s="86" t="s">
        <v>865</v>
      </c>
      <c r="B11" s="88"/>
      <c r="C11" s="88" t="s">
        <v>92</v>
      </c>
      <c r="D11" s="77">
        <v>1809132</v>
      </c>
      <c r="E11" s="88" t="s">
        <v>866</v>
      </c>
      <c r="F11" s="87" t="s">
        <v>867</v>
      </c>
      <c r="G11" s="87" t="s">
        <v>868</v>
      </c>
      <c r="H11" s="89">
        <v>11.35</v>
      </c>
      <c r="I11" s="89">
        <v>34.049999999999997</v>
      </c>
      <c r="J11" s="89">
        <v>136.19999999999999</v>
      </c>
      <c r="K11" s="87">
        <v>4</v>
      </c>
      <c r="L11" s="87">
        <v>3</v>
      </c>
      <c r="M11" s="87">
        <v>12</v>
      </c>
      <c r="N11" s="87"/>
      <c r="O11" s="90">
        <v>1.6870000000000001</v>
      </c>
      <c r="P11" s="91">
        <v>1.6870000000000001</v>
      </c>
      <c r="Q11" s="91">
        <v>6.1870000000000003</v>
      </c>
      <c r="R11" s="91">
        <v>0.32200000000000001</v>
      </c>
      <c r="S11" s="91">
        <v>0.01</v>
      </c>
      <c r="T11" s="90">
        <v>5.1870000000000003</v>
      </c>
      <c r="U11" s="91">
        <v>1.6870000000000001</v>
      </c>
      <c r="V11" s="91">
        <v>6.1870000000000003</v>
      </c>
      <c r="W11" s="91">
        <v>1.0229999999999999</v>
      </c>
      <c r="X11" s="92">
        <v>3.1E-2</v>
      </c>
      <c r="Y11" s="90">
        <v>7.4450000000000003</v>
      </c>
      <c r="Z11" s="91">
        <v>5.758</v>
      </c>
      <c r="AA11" s="91">
        <v>7.0149999999999997</v>
      </c>
      <c r="AB11" s="91">
        <v>4.3520000000000003</v>
      </c>
      <c r="AC11" s="92">
        <v>0.17399999999999999</v>
      </c>
      <c r="AD11" s="93">
        <v>48</v>
      </c>
      <c r="AE11" s="93">
        <v>40</v>
      </c>
      <c r="AF11" s="93">
        <v>47.590157480314964</v>
      </c>
      <c r="AG11" s="97">
        <v>1146.7040000000002</v>
      </c>
      <c r="AH11" s="93">
        <v>52.877670657202387</v>
      </c>
      <c r="AI11" s="94">
        <v>42</v>
      </c>
      <c r="AJ11" s="94">
        <v>6</v>
      </c>
      <c r="AK11" s="95">
        <v>252</v>
      </c>
      <c r="AL11" s="96"/>
    </row>
    <row r="12" spans="1:38" s="56" customFormat="1" ht="25.5" customHeight="1" x14ac:dyDescent="0.2">
      <c r="A12" s="75" t="s">
        <v>869</v>
      </c>
      <c r="B12" s="327" t="s">
        <v>500</v>
      </c>
      <c r="C12" s="76" t="s">
        <v>92</v>
      </c>
      <c r="D12" s="77">
        <v>1642502</v>
      </c>
      <c r="E12" s="76" t="s">
        <v>870</v>
      </c>
      <c r="F12" s="77" t="s">
        <v>871</v>
      </c>
      <c r="G12" s="77" t="s">
        <v>872</v>
      </c>
      <c r="H12" s="78">
        <v>10.4</v>
      </c>
      <c r="I12" s="78">
        <v>31.200000000000003</v>
      </c>
      <c r="J12" s="78">
        <v>124.80000000000001</v>
      </c>
      <c r="K12" s="77">
        <v>4</v>
      </c>
      <c r="L12" s="77">
        <v>3</v>
      </c>
      <c r="M12" s="77">
        <v>12</v>
      </c>
      <c r="N12" s="77"/>
      <c r="O12" s="79">
        <v>1.625</v>
      </c>
      <c r="P12" s="80">
        <v>1.625</v>
      </c>
      <c r="Q12" s="80">
        <v>7.125</v>
      </c>
      <c r="R12" s="80">
        <v>0.29099999999999998</v>
      </c>
      <c r="S12" s="80">
        <v>1.0999999999999999E-2</v>
      </c>
      <c r="T12" s="79">
        <v>4.875</v>
      </c>
      <c r="U12" s="80">
        <v>1.625</v>
      </c>
      <c r="V12" s="80">
        <v>7.2190000000000003</v>
      </c>
      <c r="W12" s="80">
        <v>0.93700000000000006</v>
      </c>
      <c r="X12" s="81">
        <v>3.3000000000000002E-2</v>
      </c>
      <c r="Y12" s="79">
        <v>7.07</v>
      </c>
      <c r="Z12" s="80">
        <v>5.383</v>
      </c>
      <c r="AA12" s="80">
        <v>8.0150000000000006</v>
      </c>
      <c r="AB12" s="80">
        <v>3.9990000000000001</v>
      </c>
      <c r="AC12" s="81">
        <v>0.17699999999999999</v>
      </c>
      <c r="AD12" s="82">
        <v>48</v>
      </c>
      <c r="AE12" s="82">
        <v>40</v>
      </c>
      <c r="AF12" s="82">
        <v>45.575196850393695</v>
      </c>
      <c r="AG12" s="98">
        <v>989.76499999999999</v>
      </c>
      <c r="AH12" s="82">
        <v>50.638838860048736</v>
      </c>
      <c r="AI12" s="83">
        <v>47</v>
      </c>
      <c r="AJ12" s="83">
        <v>5</v>
      </c>
      <c r="AK12" s="84">
        <v>235</v>
      </c>
      <c r="AL12" s="85"/>
    </row>
    <row r="13" spans="1:38" s="57" customFormat="1" ht="25.5" customHeight="1" x14ac:dyDescent="0.2">
      <c r="A13" s="86" t="s">
        <v>873</v>
      </c>
      <c r="B13" s="88"/>
      <c r="C13" s="88" t="s">
        <v>92</v>
      </c>
      <c r="D13" s="87">
        <v>1642421</v>
      </c>
      <c r="E13" s="88" t="s">
        <v>874</v>
      </c>
      <c r="F13" s="87" t="s">
        <v>875</v>
      </c>
      <c r="G13" s="87" t="s">
        <v>876</v>
      </c>
      <c r="H13" s="89">
        <v>13.14</v>
      </c>
      <c r="I13" s="89">
        <v>39.42</v>
      </c>
      <c r="J13" s="89">
        <v>157.68</v>
      </c>
      <c r="K13" s="87">
        <v>4</v>
      </c>
      <c r="L13" s="87">
        <v>3</v>
      </c>
      <c r="M13" s="87">
        <v>12</v>
      </c>
      <c r="N13" s="87"/>
      <c r="O13" s="90">
        <v>1.18</v>
      </c>
      <c r="P13" s="91">
        <v>1.18</v>
      </c>
      <c r="Q13" s="91">
        <v>4.58</v>
      </c>
      <c r="R13" s="91">
        <v>7.9000000000000001E-2</v>
      </c>
      <c r="S13" s="91">
        <v>7.0000000000000001E-3</v>
      </c>
      <c r="T13" s="90">
        <v>5</v>
      </c>
      <c r="U13" s="91">
        <v>1.5</v>
      </c>
      <c r="V13" s="91">
        <v>7</v>
      </c>
      <c r="W13" s="91">
        <v>0.24299999999999999</v>
      </c>
      <c r="X13" s="92">
        <v>0.03</v>
      </c>
      <c r="Y13" s="90">
        <v>4.5</v>
      </c>
      <c r="Z13" s="91">
        <v>3.25</v>
      </c>
      <c r="AA13" s="91">
        <v>4.875</v>
      </c>
      <c r="AB13" s="91">
        <v>1.0980000000000001</v>
      </c>
      <c r="AC13" s="92">
        <v>4.1000000000000002E-2</v>
      </c>
      <c r="AD13" s="93">
        <v>48</v>
      </c>
      <c r="AE13" s="93">
        <v>40</v>
      </c>
      <c r="AF13" s="93">
        <v>43.9</v>
      </c>
      <c r="AG13" s="97">
        <v>879.29168700000002</v>
      </c>
      <c r="AH13" s="93">
        <v>48.777518804958149</v>
      </c>
      <c r="AI13" s="94">
        <v>63</v>
      </c>
      <c r="AJ13" s="94">
        <v>7</v>
      </c>
      <c r="AK13" s="95">
        <v>441</v>
      </c>
      <c r="AL13" s="96"/>
    </row>
    <row r="14" spans="1:38" s="56" customFormat="1" ht="25.5" customHeight="1" x14ac:dyDescent="0.2">
      <c r="A14" s="75" t="s">
        <v>877</v>
      </c>
      <c r="B14" s="327" t="s">
        <v>500</v>
      </c>
      <c r="C14" s="76" t="s">
        <v>878</v>
      </c>
      <c r="D14" s="77">
        <v>1460737</v>
      </c>
      <c r="E14" s="76" t="s">
        <v>879</v>
      </c>
      <c r="F14" s="77" t="s">
        <v>880</v>
      </c>
      <c r="G14" s="77" t="s">
        <v>881</v>
      </c>
      <c r="H14" s="78">
        <v>7.37</v>
      </c>
      <c r="I14" s="78">
        <v>22.11</v>
      </c>
      <c r="J14" s="78">
        <v>88.44</v>
      </c>
      <c r="K14" s="77">
        <v>4</v>
      </c>
      <c r="L14" s="77">
        <v>3</v>
      </c>
      <c r="M14" s="77">
        <v>12</v>
      </c>
      <c r="N14" s="77"/>
      <c r="O14" s="79">
        <v>1.3740000000000001</v>
      </c>
      <c r="P14" s="80">
        <v>1.3740000000000001</v>
      </c>
      <c r="Q14" s="80">
        <v>6.8739999999999997</v>
      </c>
      <c r="R14" s="80">
        <v>0.27300000000000002</v>
      </c>
      <c r="S14" s="80">
        <v>7.0000000000000001E-3</v>
      </c>
      <c r="T14" s="79">
        <v>4.2279999999999998</v>
      </c>
      <c r="U14" s="80">
        <v>1.476</v>
      </c>
      <c r="V14" s="80">
        <v>6.9569999999999999</v>
      </c>
      <c r="W14" s="80">
        <v>0.88200000000000001</v>
      </c>
      <c r="X14" s="81">
        <v>2.5000000000000001E-2</v>
      </c>
      <c r="Y14" s="79">
        <v>6.3029999999999999</v>
      </c>
      <c r="Z14" s="80">
        <v>4.6769999999999996</v>
      </c>
      <c r="AA14" s="80">
        <v>7.4169999999999998</v>
      </c>
      <c r="AB14" s="80">
        <v>3.7170000000000001</v>
      </c>
      <c r="AC14" s="81">
        <v>0.127</v>
      </c>
      <c r="AD14" s="82">
        <v>48</v>
      </c>
      <c r="AE14" s="82">
        <v>40</v>
      </c>
      <c r="AF14" s="82">
        <v>42.086614173228348</v>
      </c>
      <c r="AG14" s="98">
        <v>1183.6849999999999</v>
      </c>
      <c r="AH14" s="82">
        <v>46.762651410813298</v>
      </c>
      <c r="AI14" s="83">
        <v>61</v>
      </c>
      <c r="AJ14" s="83">
        <v>5</v>
      </c>
      <c r="AK14" s="84">
        <v>305</v>
      </c>
      <c r="AL14" s="85"/>
    </row>
    <row r="15" spans="1:38" s="56" customFormat="1" ht="25.5" customHeight="1" x14ac:dyDescent="0.2">
      <c r="A15" s="75" t="s">
        <v>882</v>
      </c>
      <c r="B15" s="327" t="s">
        <v>500</v>
      </c>
      <c r="C15" s="76" t="s">
        <v>92</v>
      </c>
      <c r="D15" s="77">
        <v>1396365</v>
      </c>
      <c r="E15" s="76" t="s">
        <v>883</v>
      </c>
      <c r="F15" s="77" t="s">
        <v>884</v>
      </c>
      <c r="G15" s="77" t="s">
        <v>885</v>
      </c>
      <c r="H15" s="78">
        <v>7.37</v>
      </c>
      <c r="I15" s="78">
        <v>22.11</v>
      </c>
      <c r="J15" s="78">
        <v>88.44</v>
      </c>
      <c r="K15" s="77">
        <v>4</v>
      </c>
      <c r="L15" s="77">
        <v>3</v>
      </c>
      <c r="M15" s="77">
        <v>12</v>
      </c>
      <c r="N15" s="77"/>
      <c r="O15" s="79">
        <v>1.8109999999999999</v>
      </c>
      <c r="P15" s="80">
        <v>2.992</v>
      </c>
      <c r="Q15" s="80">
        <v>6.89</v>
      </c>
      <c r="R15" s="80">
        <v>0.45600000000000002</v>
      </c>
      <c r="S15" s="80">
        <v>2.1999999999999999E-2</v>
      </c>
      <c r="T15" s="79">
        <v>6.0350000000000001</v>
      </c>
      <c r="U15" s="80">
        <v>1.909</v>
      </c>
      <c r="V15" s="80">
        <v>7.024</v>
      </c>
      <c r="W15" s="80">
        <v>1.446</v>
      </c>
      <c r="X15" s="81">
        <v>4.7E-2</v>
      </c>
      <c r="Y15" s="79">
        <v>8.5709999999999997</v>
      </c>
      <c r="Z15" s="80">
        <v>6.508</v>
      </c>
      <c r="AA15" s="80">
        <v>7.7009999999999996</v>
      </c>
      <c r="AB15" s="80">
        <v>5.798</v>
      </c>
      <c r="AC15" s="81">
        <v>0.249</v>
      </c>
      <c r="AD15" s="82">
        <v>48</v>
      </c>
      <c r="AE15" s="82">
        <v>40</v>
      </c>
      <c r="AF15" s="82">
        <v>44.011811023622052</v>
      </c>
      <c r="AG15" s="98">
        <v>977.68000000000006</v>
      </c>
      <c r="AH15" s="82">
        <v>48.901755129427549</v>
      </c>
      <c r="AI15" s="83">
        <v>32</v>
      </c>
      <c r="AJ15" s="83">
        <v>5</v>
      </c>
      <c r="AK15" s="84">
        <v>160</v>
      </c>
      <c r="AL15" s="85"/>
    </row>
    <row r="16" spans="1:38" s="56" customFormat="1" ht="25.5" customHeight="1" x14ac:dyDescent="0.2">
      <c r="A16" s="75" t="s">
        <v>886</v>
      </c>
      <c r="B16" s="327" t="s">
        <v>500</v>
      </c>
      <c r="C16" s="76" t="s">
        <v>92</v>
      </c>
      <c r="D16" s="77">
        <v>1396367</v>
      </c>
      <c r="E16" s="76" t="s">
        <v>887</v>
      </c>
      <c r="F16" s="77" t="s">
        <v>888</v>
      </c>
      <c r="G16" s="77" t="s">
        <v>889</v>
      </c>
      <c r="H16" s="78">
        <v>8.19</v>
      </c>
      <c r="I16" s="78">
        <v>24.57</v>
      </c>
      <c r="J16" s="78">
        <v>98.28</v>
      </c>
      <c r="K16" s="77">
        <v>4</v>
      </c>
      <c r="L16" s="77">
        <v>3</v>
      </c>
      <c r="M16" s="77">
        <v>12</v>
      </c>
      <c r="N16" s="77"/>
      <c r="O16" s="79">
        <v>1.8109999999999999</v>
      </c>
      <c r="P16" s="80">
        <v>2.992</v>
      </c>
      <c r="Q16" s="80">
        <v>6.89</v>
      </c>
      <c r="R16" s="80">
        <v>0.45600000000000002</v>
      </c>
      <c r="S16" s="80">
        <v>2.1999999999999999E-2</v>
      </c>
      <c r="T16" s="79">
        <v>6.0350000000000001</v>
      </c>
      <c r="U16" s="80">
        <v>1.909</v>
      </c>
      <c r="V16" s="80">
        <v>7.024</v>
      </c>
      <c r="W16" s="80">
        <v>1.446</v>
      </c>
      <c r="X16" s="81">
        <v>4.7E-2</v>
      </c>
      <c r="Y16" s="79">
        <v>8.5709999999999997</v>
      </c>
      <c r="Z16" s="80">
        <v>6.508</v>
      </c>
      <c r="AA16" s="80">
        <v>7.7009999999999996</v>
      </c>
      <c r="AB16" s="80">
        <v>5.5490000000000004</v>
      </c>
      <c r="AC16" s="81">
        <v>0.249</v>
      </c>
      <c r="AD16" s="82">
        <v>48</v>
      </c>
      <c r="AE16" s="82">
        <v>40</v>
      </c>
      <c r="AF16" s="82">
        <v>44.011811023622052</v>
      </c>
      <c r="AG16" s="98">
        <v>937.84</v>
      </c>
      <c r="AH16" s="82">
        <v>48.901755129427549</v>
      </c>
      <c r="AI16" s="83">
        <v>32</v>
      </c>
      <c r="AJ16" s="83">
        <v>5</v>
      </c>
      <c r="AK16" s="84">
        <v>160</v>
      </c>
      <c r="AL16" s="85"/>
    </row>
    <row r="17" spans="1:38" s="431" customFormat="1" ht="25.5" customHeight="1" x14ac:dyDescent="0.2">
      <c r="A17" s="303" t="s">
        <v>890</v>
      </c>
      <c r="B17" s="304"/>
      <c r="C17" s="304" t="s">
        <v>92</v>
      </c>
      <c r="D17" s="305">
        <v>1297585</v>
      </c>
      <c r="E17" s="304" t="s">
        <v>891</v>
      </c>
      <c r="F17" s="305" t="s">
        <v>892</v>
      </c>
      <c r="G17" s="305" t="s">
        <v>893</v>
      </c>
      <c r="H17" s="306">
        <v>7.37</v>
      </c>
      <c r="I17" s="306">
        <v>22.11</v>
      </c>
      <c r="J17" s="306">
        <v>88.44</v>
      </c>
      <c r="K17" s="305">
        <v>4</v>
      </c>
      <c r="L17" s="305">
        <v>3</v>
      </c>
      <c r="M17" s="305">
        <v>12</v>
      </c>
      <c r="N17" s="305"/>
      <c r="O17" s="307">
        <v>1.625</v>
      </c>
      <c r="P17" s="308">
        <v>2.6749999999999998</v>
      </c>
      <c r="Q17" s="308">
        <v>7.0629999999999997</v>
      </c>
      <c r="R17" s="308">
        <v>0.61699999999999999</v>
      </c>
      <c r="S17" s="308">
        <v>1.7999999999999999E-2</v>
      </c>
      <c r="T17" s="307">
        <v>4.9740000000000002</v>
      </c>
      <c r="U17" s="308">
        <v>2.786</v>
      </c>
      <c r="V17" s="308">
        <v>7.2240000000000002</v>
      </c>
      <c r="W17" s="308">
        <v>2.0019999999999998</v>
      </c>
      <c r="X17" s="309">
        <v>5.8000000000000003E-2</v>
      </c>
      <c r="Y17" s="307">
        <v>10.507999999999999</v>
      </c>
      <c r="Z17" s="308">
        <v>6.133</v>
      </c>
      <c r="AA17" s="308">
        <v>7.89</v>
      </c>
      <c r="AB17" s="308">
        <v>8.3049999999999997</v>
      </c>
      <c r="AC17" s="309">
        <v>0.29399999999999998</v>
      </c>
      <c r="AD17" s="310">
        <v>48</v>
      </c>
      <c r="AE17" s="310">
        <v>40</v>
      </c>
      <c r="AF17" s="310">
        <v>44.95</v>
      </c>
      <c r="AG17" s="430">
        <v>1129.6499999999999</v>
      </c>
      <c r="AH17" s="310">
        <v>49.944167814387114</v>
      </c>
      <c r="AI17" s="311">
        <v>26</v>
      </c>
      <c r="AJ17" s="311">
        <v>5</v>
      </c>
      <c r="AK17" s="331">
        <v>130</v>
      </c>
      <c r="AL17" s="312"/>
    </row>
    <row r="18" spans="1:38" s="431" customFormat="1" ht="25.5" customHeight="1" x14ac:dyDescent="0.2">
      <c r="A18" s="303" t="s">
        <v>894</v>
      </c>
      <c r="B18" s="304"/>
      <c r="C18" s="304" t="s">
        <v>92</v>
      </c>
      <c r="D18" s="305">
        <v>1298187</v>
      </c>
      <c r="E18" s="304" t="s">
        <v>895</v>
      </c>
      <c r="F18" s="305" t="s">
        <v>896</v>
      </c>
      <c r="G18" s="305" t="s">
        <v>897</v>
      </c>
      <c r="H18" s="306">
        <v>7.37</v>
      </c>
      <c r="I18" s="306">
        <v>22.11</v>
      </c>
      <c r="J18" s="306">
        <v>88.44</v>
      </c>
      <c r="K18" s="305">
        <v>4</v>
      </c>
      <c r="L18" s="305">
        <v>3</v>
      </c>
      <c r="M18" s="305">
        <v>12</v>
      </c>
      <c r="N18" s="305"/>
      <c r="O18" s="307">
        <v>1.625</v>
      </c>
      <c r="P18" s="308">
        <v>2.6749999999999998</v>
      </c>
      <c r="Q18" s="308">
        <v>7.0629999999999997</v>
      </c>
      <c r="R18" s="308">
        <v>0.61699999999999999</v>
      </c>
      <c r="S18" s="308">
        <v>1.7999999999999999E-2</v>
      </c>
      <c r="T18" s="307">
        <v>4.9740000000000002</v>
      </c>
      <c r="U18" s="308">
        <v>2.786</v>
      </c>
      <c r="V18" s="308">
        <v>7.26</v>
      </c>
      <c r="W18" s="308">
        <v>2.0019999999999998</v>
      </c>
      <c r="X18" s="309">
        <v>5.8000000000000003E-2</v>
      </c>
      <c r="Y18" s="307">
        <v>10.507999999999999</v>
      </c>
      <c r="Z18" s="308">
        <v>6.133</v>
      </c>
      <c r="AA18" s="308">
        <v>7.89</v>
      </c>
      <c r="AB18" s="308">
        <v>7.63</v>
      </c>
      <c r="AC18" s="309">
        <v>0.29399999999999998</v>
      </c>
      <c r="AD18" s="310">
        <v>48</v>
      </c>
      <c r="AE18" s="310">
        <v>40</v>
      </c>
      <c r="AF18" s="310">
        <v>44.4507874015748</v>
      </c>
      <c r="AG18" s="430">
        <v>1041.9000000000001</v>
      </c>
      <c r="AH18" s="310">
        <v>49.389483349224847</v>
      </c>
      <c r="AI18" s="311">
        <v>26</v>
      </c>
      <c r="AJ18" s="311">
        <v>5</v>
      </c>
      <c r="AK18" s="331">
        <v>130</v>
      </c>
      <c r="AL18" s="312"/>
    </row>
    <row r="19" spans="1:38" s="431" customFormat="1" ht="25.5" customHeight="1" x14ac:dyDescent="0.2">
      <c r="A19" s="303" t="s">
        <v>898</v>
      </c>
      <c r="B19" s="304"/>
      <c r="C19" s="304" t="s">
        <v>92</v>
      </c>
      <c r="D19" s="305">
        <v>1318144</v>
      </c>
      <c r="E19" s="304" t="s">
        <v>899</v>
      </c>
      <c r="F19" s="305" t="s">
        <v>900</v>
      </c>
      <c r="G19" s="305" t="s">
        <v>901</v>
      </c>
      <c r="H19" s="306">
        <v>8.19</v>
      </c>
      <c r="I19" s="306">
        <v>24.57</v>
      </c>
      <c r="J19" s="306">
        <v>98.28</v>
      </c>
      <c r="K19" s="305">
        <v>4</v>
      </c>
      <c r="L19" s="305">
        <v>3</v>
      </c>
      <c r="M19" s="305">
        <v>12</v>
      </c>
      <c r="N19" s="305"/>
      <c r="O19" s="307">
        <v>1.625</v>
      </c>
      <c r="P19" s="308">
        <v>2.6749999999999998</v>
      </c>
      <c r="Q19" s="308">
        <v>7.0629999999999997</v>
      </c>
      <c r="R19" s="308">
        <v>0.61699999999999999</v>
      </c>
      <c r="S19" s="308">
        <v>1.7999999999999999E-2</v>
      </c>
      <c r="T19" s="307">
        <v>4.9740000000000002</v>
      </c>
      <c r="U19" s="308">
        <v>2.786</v>
      </c>
      <c r="V19" s="308">
        <v>7.2240000000000002</v>
      </c>
      <c r="W19" s="308">
        <v>2.0019999999999998</v>
      </c>
      <c r="X19" s="309">
        <v>5.8000000000000003E-2</v>
      </c>
      <c r="Y19" s="307">
        <v>10.507999999999999</v>
      </c>
      <c r="Z19" s="308">
        <v>6.133</v>
      </c>
      <c r="AA19" s="308">
        <v>7.89</v>
      </c>
      <c r="AB19" s="308">
        <v>8.3049999999999997</v>
      </c>
      <c r="AC19" s="309">
        <v>0.29399999999999998</v>
      </c>
      <c r="AD19" s="310">
        <v>48</v>
      </c>
      <c r="AE19" s="310">
        <v>40</v>
      </c>
      <c r="AF19" s="310">
        <v>44.95</v>
      </c>
      <c r="AG19" s="430">
        <v>1129.6499999999999</v>
      </c>
      <c r="AH19" s="310">
        <v>49.944167814387114</v>
      </c>
      <c r="AI19" s="311">
        <v>26</v>
      </c>
      <c r="AJ19" s="311">
        <v>5</v>
      </c>
      <c r="AK19" s="331">
        <v>130</v>
      </c>
      <c r="AL19" s="312"/>
    </row>
    <row r="20" spans="1:38" s="431" customFormat="1" ht="25.5" customHeight="1" x14ac:dyDescent="0.2">
      <c r="A20" s="303" t="s">
        <v>902</v>
      </c>
      <c r="B20" s="304"/>
      <c r="C20" s="304" t="s">
        <v>92</v>
      </c>
      <c r="D20" s="305">
        <v>1808978</v>
      </c>
      <c r="E20" s="304" t="s">
        <v>903</v>
      </c>
      <c r="F20" s="305" t="s">
        <v>904</v>
      </c>
      <c r="G20" s="305" t="s">
        <v>905</v>
      </c>
      <c r="H20" s="306">
        <v>9</v>
      </c>
      <c r="I20" s="306">
        <v>27</v>
      </c>
      <c r="J20" s="306">
        <v>108</v>
      </c>
      <c r="K20" s="305">
        <v>4</v>
      </c>
      <c r="L20" s="305">
        <v>3</v>
      </c>
      <c r="M20" s="305">
        <v>12</v>
      </c>
      <c r="N20" s="305"/>
      <c r="O20" s="307">
        <v>1.625</v>
      </c>
      <c r="P20" s="308">
        <v>2.6749999999999998</v>
      </c>
      <c r="Q20" s="308">
        <v>7.0629999999999997</v>
      </c>
      <c r="R20" s="308">
        <v>0.61699999999999999</v>
      </c>
      <c r="S20" s="308">
        <v>1.7999999999999999E-2</v>
      </c>
      <c r="T20" s="307">
        <v>4.9740000000000002</v>
      </c>
      <c r="U20" s="308">
        <v>2.786</v>
      </c>
      <c r="V20" s="308">
        <v>7.2240000000000002</v>
      </c>
      <c r="W20" s="308">
        <v>2.0019999999999998</v>
      </c>
      <c r="X20" s="309">
        <v>5.8000000000000003E-2</v>
      </c>
      <c r="Y20" s="307">
        <v>10.507999999999999</v>
      </c>
      <c r="Z20" s="308">
        <v>6.133</v>
      </c>
      <c r="AA20" s="308">
        <v>7.89</v>
      </c>
      <c r="AB20" s="308">
        <v>8.3049999999999997</v>
      </c>
      <c r="AC20" s="309">
        <v>0.29399999999999998</v>
      </c>
      <c r="AD20" s="310">
        <v>48</v>
      </c>
      <c r="AE20" s="310">
        <v>40</v>
      </c>
      <c r="AF20" s="310">
        <v>44.95</v>
      </c>
      <c r="AG20" s="430">
        <v>1129.502</v>
      </c>
      <c r="AH20" s="310">
        <v>49.944000000000003</v>
      </c>
      <c r="AI20" s="311">
        <v>26</v>
      </c>
      <c r="AJ20" s="311">
        <v>5</v>
      </c>
      <c r="AK20" s="331">
        <v>130</v>
      </c>
      <c r="AL20" s="312"/>
    </row>
    <row r="21" spans="1:38" s="431" customFormat="1" ht="25.5" customHeight="1" x14ac:dyDescent="0.2">
      <c r="A21" s="303" t="s">
        <v>906</v>
      </c>
      <c r="B21" s="304"/>
      <c r="C21" s="304" t="s">
        <v>92</v>
      </c>
      <c r="D21" s="305">
        <v>1343377</v>
      </c>
      <c r="E21" s="304" t="s">
        <v>907</v>
      </c>
      <c r="F21" s="305" t="s">
        <v>908</v>
      </c>
      <c r="G21" s="305" t="s">
        <v>909</v>
      </c>
      <c r="H21" s="306">
        <v>7.37</v>
      </c>
      <c r="I21" s="306">
        <v>22.11</v>
      </c>
      <c r="J21" s="306">
        <v>88.44</v>
      </c>
      <c r="K21" s="305">
        <v>4</v>
      </c>
      <c r="L21" s="305">
        <v>3</v>
      </c>
      <c r="M21" s="305">
        <v>12</v>
      </c>
      <c r="N21" s="305"/>
      <c r="O21" s="307">
        <v>1.1930000000000001</v>
      </c>
      <c r="P21" s="308">
        <v>1.744</v>
      </c>
      <c r="Q21" s="308">
        <v>5</v>
      </c>
      <c r="R21" s="308">
        <v>0.17599999999999999</v>
      </c>
      <c r="S21" s="308">
        <v>6.0000000000000001E-3</v>
      </c>
      <c r="T21" s="307">
        <v>3.657</v>
      </c>
      <c r="U21" s="308">
        <v>1.8129999999999999</v>
      </c>
      <c r="V21" s="308">
        <v>5.0780000000000003</v>
      </c>
      <c r="W21" s="308">
        <v>0.67900000000000005</v>
      </c>
      <c r="X21" s="309">
        <v>1.9E-2</v>
      </c>
      <c r="Y21" s="307">
        <v>7.82</v>
      </c>
      <c r="Z21" s="308">
        <v>4.07</v>
      </c>
      <c r="AA21" s="308">
        <v>5.8280000000000003</v>
      </c>
      <c r="AB21" s="308">
        <v>2.4009999999999998</v>
      </c>
      <c r="AC21" s="309">
        <v>0.107</v>
      </c>
      <c r="AD21" s="310">
        <v>48</v>
      </c>
      <c r="AE21" s="310">
        <v>40</v>
      </c>
      <c r="AF21" s="310">
        <v>46.292125984251967</v>
      </c>
      <c r="AG21" s="430">
        <v>1007.9989999999999</v>
      </c>
      <c r="AH21" s="310">
        <v>51.435427481724759</v>
      </c>
      <c r="AI21" s="311">
        <v>57</v>
      </c>
      <c r="AJ21" s="311">
        <v>7</v>
      </c>
      <c r="AK21" s="331">
        <v>399</v>
      </c>
      <c r="AL21" s="312"/>
    </row>
    <row r="22" spans="1:38" s="431" customFormat="1" ht="25.5" customHeight="1" x14ac:dyDescent="0.2">
      <c r="A22" s="303" t="s">
        <v>910</v>
      </c>
      <c r="B22" s="304"/>
      <c r="C22" s="304" t="s">
        <v>92</v>
      </c>
      <c r="D22" s="305">
        <v>1494417</v>
      </c>
      <c r="E22" s="304" t="s">
        <v>911</v>
      </c>
      <c r="F22" s="305" t="s">
        <v>912</v>
      </c>
      <c r="G22" s="305" t="s">
        <v>913</v>
      </c>
      <c r="H22" s="306">
        <v>7.37</v>
      </c>
      <c r="I22" s="306">
        <v>22.11</v>
      </c>
      <c r="J22" s="306">
        <v>88.44</v>
      </c>
      <c r="K22" s="305">
        <v>4</v>
      </c>
      <c r="L22" s="305">
        <v>3</v>
      </c>
      <c r="M22" s="305">
        <v>12</v>
      </c>
      <c r="N22" s="305"/>
      <c r="O22" s="307">
        <v>1.6</v>
      </c>
      <c r="P22" s="308">
        <v>2.5</v>
      </c>
      <c r="Q22" s="308">
        <v>6.0629999999999997</v>
      </c>
      <c r="R22" s="308">
        <v>0.47199999999999998</v>
      </c>
      <c r="S22" s="308">
        <v>1.4E-2</v>
      </c>
      <c r="T22" s="307">
        <v>4.875</v>
      </c>
      <c r="U22" s="308">
        <v>2.5630000000000002</v>
      </c>
      <c r="V22" s="308">
        <v>6.1870000000000003</v>
      </c>
      <c r="W22" s="308">
        <v>1.482</v>
      </c>
      <c r="X22" s="309">
        <v>4.4999999999999998E-2</v>
      </c>
      <c r="Y22" s="307">
        <v>10.382</v>
      </c>
      <c r="Z22" s="308">
        <v>5.758</v>
      </c>
      <c r="AA22" s="308">
        <v>6.89</v>
      </c>
      <c r="AB22" s="308">
        <v>6.226</v>
      </c>
      <c r="AC22" s="309">
        <v>0.23799999999999999</v>
      </c>
      <c r="AD22" s="310">
        <v>48.03110236220472</v>
      </c>
      <c r="AE22" s="310">
        <v>40.157086614173224</v>
      </c>
      <c r="AF22" s="310">
        <v>46.840157480314964</v>
      </c>
      <c r="AG22" s="430">
        <v>1095.9680000000001</v>
      </c>
      <c r="AH22" s="310">
        <v>52.282586432178555</v>
      </c>
      <c r="AI22" s="311">
        <v>28</v>
      </c>
      <c r="AJ22" s="311">
        <v>6</v>
      </c>
      <c r="AK22" s="331">
        <v>168</v>
      </c>
      <c r="AL22" s="312"/>
    </row>
    <row r="23" spans="1:38" s="431" customFormat="1" ht="25.5" customHeight="1" x14ac:dyDescent="0.2">
      <c r="A23" s="303" t="s">
        <v>914</v>
      </c>
      <c r="B23" s="304"/>
      <c r="C23" s="304" t="s">
        <v>92</v>
      </c>
      <c r="D23" s="305">
        <v>1396367</v>
      </c>
      <c r="E23" s="304" t="s">
        <v>915</v>
      </c>
      <c r="F23" s="305" t="s">
        <v>916</v>
      </c>
      <c r="G23" s="305" t="s">
        <v>917</v>
      </c>
      <c r="H23" s="306">
        <v>8.19</v>
      </c>
      <c r="I23" s="306">
        <v>24.57</v>
      </c>
      <c r="J23" s="306">
        <v>98.28</v>
      </c>
      <c r="K23" s="305">
        <v>4</v>
      </c>
      <c r="L23" s="305">
        <v>3</v>
      </c>
      <c r="M23" s="305">
        <v>12</v>
      </c>
      <c r="N23" s="305"/>
      <c r="O23" s="307">
        <v>1.6</v>
      </c>
      <c r="P23" s="308">
        <v>2.5</v>
      </c>
      <c r="Q23" s="308">
        <v>6.0629999999999997</v>
      </c>
      <c r="R23" s="308">
        <v>0.47199999999999998</v>
      </c>
      <c r="S23" s="309">
        <v>1.4E-2</v>
      </c>
      <c r="T23" s="307">
        <v>4.875</v>
      </c>
      <c r="U23" s="308">
        <v>2.5630000000000002</v>
      </c>
      <c r="V23" s="308">
        <v>6.1870000000000003</v>
      </c>
      <c r="W23" s="308">
        <v>1.482</v>
      </c>
      <c r="X23" s="309">
        <v>4.4999999999999998E-2</v>
      </c>
      <c r="Y23" s="307">
        <v>10.382</v>
      </c>
      <c r="Z23" s="308">
        <v>5.758</v>
      </c>
      <c r="AA23" s="308">
        <v>6.89</v>
      </c>
      <c r="AB23" s="308">
        <v>6.226</v>
      </c>
      <c r="AC23" s="309">
        <v>0.23799999999999999</v>
      </c>
      <c r="AD23" s="310">
        <v>48.03110236220472</v>
      </c>
      <c r="AE23" s="310">
        <v>40.157086614173224</v>
      </c>
      <c r="AF23" s="310">
        <v>46.840157480314964</v>
      </c>
      <c r="AG23" s="430">
        <v>1095.9680000000001</v>
      </c>
      <c r="AH23" s="310">
        <v>52.282586432178555</v>
      </c>
      <c r="AI23" s="311">
        <v>28</v>
      </c>
      <c r="AJ23" s="311">
        <v>6</v>
      </c>
      <c r="AK23" s="331">
        <v>168</v>
      </c>
      <c r="AL23" s="312"/>
    </row>
    <row r="24" spans="1:38" s="431" customFormat="1" ht="25.5" customHeight="1" x14ac:dyDescent="0.2">
      <c r="A24" s="303" t="s">
        <v>918</v>
      </c>
      <c r="B24" s="304"/>
      <c r="C24" s="304" t="s">
        <v>92</v>
      </c>
      <c r="D24" s="305">
        <v>1331837</v>
      </c>
      <c r="E24" s="304" t="s">
        <v>919</v>
      </c>
      <c r="F24" s="305" t="s">
        <v>920</v>
      </c>
      <c r="G24" s="305" t="s">
        <v>921</v>
      </c>
      <c r="H24" s="306">
        <v>7.88</v>
      </c>
      <c r="I24" s="306">
        <v>23.64</v>
      </c>
      <c r="J24" s="306">
        <v>94.56</v>
      </c>
      <c r="K24" s="305">
        <v>4</v>
      </c>
      <c r="L24" s="305">
        <v>3</v>
      </c>
      <c r="M24" s="305">
        <v>12</v>
      </c>
      <c r="N24" s="305"/>
      <c r="O24" s="307">
        <v>2.09</v>
      </c>
      <c r="P24" s="308">
        <v>2.09</v>
      </c>
      <c r="Q24" s="308">
        <v>7.75</v>
      </c>
      <c r="R24" s="308">
        <v>0.45900000000000002</v>
      </c>
      <c r="S24" s="309">
        <v>0.02</v>
      </c>
      <c r="T24" s="307">
        <v>6.22</v>
      </c>
      <c r="U24" s="308">
        <v>2.2130000000000001</v>
      </c>
      <c r="V24" s="308">
        <v>7.8129999999999997</v>
      </c>
      <c r="W24" s="308">
        <v>1.528</v>
      </c>
      <c r="X24" s="309">
        <v>6.2E-2</v>
      </c>
      <c r="Y24" s="307">
        <v>9.1950000000000003</v>
      </c>
      <c r="Z24" s="308">
        <v>6.6950000000000003</v>
      </c>
      <c r="AA24" s="308">
        <v>8.5150000000000006</v>
      </c>
      <c r="AB24" s="308">
        <v>6.4089999999999998</v>
      </c>
      <c r="AC24" s="309">
        <v>0.30299999999999999</v>
      </c>
      <c r="AD24" s="310">
        <v>48</v>
      </c>
      <c r="AE24" s="310">
        <v>40</v>
      </c>
      <c r="AF24" s="310">
        <v>48.075196850393702</v>
      </c>
      <c r="AG24" s="430">
        <v>979.30499999999995</v>
      </c>
      <c r="AH24" s="310">
        <v>53.416392979482296</v>
      </c>
      <c r="AI24" s="311">
        <v>29</v>
      </c>
      <c r="AJ24" s="311">
        <v>5</v>
      </c>
      <c r="AK24" s="331">
        <v>145</v>
      </c>
      <c r="AL24" s="312"/>
    </row>
    <row r="25" spans="1:38" s="431" customFormat="1" ht="25.5" customHeight="1" x14ac:dyDescent="0.2">
      <c r="A25" s="303" t="s">
        <v>922</v>
      </c>
      <c r="B25" s="304"/>
      <c r="C25" s="304" t="s">
        <v>92</v>
      </c>
      <c r="D25" s="305">
        <v>1331831</v>
      </c>
      <c r="E25" s="304" t="s">
        <v>923</v>
      </c>
      <c r="F25" s="305" t="s">
        <v>924</v>
      </c>
      <c r="G25" s="305" t="s">
        <v>925</v>
      </c>
      <c r="H25" s="306">
        <v>7.88</v>
      </c>
      <c r="I25" s="306">
        <v>23.64</v>
      </c>
      <c r="J25" s="306">
        <v>94.56</v>
      </c>
      <c r="K25" s="305">
        <v>4</v>
      </c>
      <c r="L25" s="305">
        <v>3</v>
      </c>
      <c r="M25" s="305">
        <v>12</v>
      </c>
      <c r="N25" s="305"/>
      <c r="O25" s="307">
        <v>2.09</v>
      </c>
      <c r="P25" s="308">
        <v>2.09</v>
      </c>
      <c r="Q25" s="308">
        <v>7.75</v>
      </c>
      <c r="R25" s="308">
        <v>0.45900000000000002</v>
      </c>
      <c r="S25" s="308">
        <v>0.02</v>
      </c>
      <c r="T25" s="307">
        <v>6.22</v>
      </c>
      <c r="U25" s="308">
        <v>2.2130000000000001</v>
      </c>
      <c r="V25" s="308">
        <v>7.8129999999999997</v>
      </c>
      <c r="W25" s="308">
        <v>1.528</v>
      </c>
      <c r="X25" s="309">
        <v>6.2E-2</v>
      </c>
      <c r="Y25" s="307">
        <v>9.1950000000000003</v>
      </c>
      <c r="Z25" s="308">
        <v>6.6950000000000003</v>
      </c>
      <c r="AA25" s="308">
        <v>8.5150000000000006</v>
      </c>
      <c r="AB25" s="308">
        <v>6.4089999999999998</v>
      </c>
      <c r="AC25" s="309">
        <v>0.30299999999999999</v>
      </c>
      <c r="AD25" s="310">
        <v>48</v>
      </c>
      <c r="AE25" s="310">
        <v>40</v>
      </c>
      <c r="AF25" s="310">
        <v>48.075196850393702</v>
      </c>
      <c r="AG25" s="430">
        <v>979.30499999999995</v>
      </c>
      <c r="AH25" s="310">
        <v>53.416392979482296</v>
      </c>
      <c r="AI25" s="311">
        <v>29</v>
      </c>
      <c r="AJ25" s="311">
        <v>5</v>
      </c>
      <c r="AK25" s="331">
        <v>145</v>
      </c>
      <c r="AL25" s="312"/>
    </row>
    <row r="26" spans="1:38" s="431" customFormat="1" ht="25.5" customHeight="1" x14ac:dyDescent="0.2">
      <c r="A26" s="303" t="s">
        <v>926</v>
      </c>
      <c r="B26" s="304"/>
      <c r="C26" s="304" t="s">
        <v>92</v>
      </c>
      <c r="D26" s="305">
        <v>1469595</v>
      </c>
      <c r="E26" s="304" t="s">
        <v>927</v>
      </c>
      <c r="F26" s="305" t="s">
        <v>928</v>
      </c>
      <c r="G26" s="305" t="s">
        <v>929</v>
      </c>
      <c r="H26" s="306">
        <v>8.19</v>
      </c>
      <c r="I26" s="306">
        <v>24.57</v>
      </c>
      <c r="J26" s="306">
        <v>98.28</v>
      </c>
      <c r="K26" s="305">
        <v>4</v>
      </c>
      <c r="L26" s="305">
        <v>3</v>
      </c>
      <c r="M26" s="305">
        <v>12</v>
      </c>
      <c r="N26" s="305"/>
      <c r="O26" s="307">
        <v>2.09</v>
      </c>
      <c r="P26" s="308">
        <v>2.09</v>
      </c>
      <c r="Q26" s="308">
        <v>7.75</v>
      </c>
      <c r="R26" s="308">
        <v>0.45900000000000002</v>
      </c>
      <c r="S26" s="308">
        <v>0.02</v>
      </c>
      <c r="T26" s="307">
        <v>6.22</v>
      </c>
      <c r="U26" s="308">
        <v>2.2130000000000001</v>
      </c>
      <c r="V26" s="308">
        <v>7.8129999999999997</v>
      </c>
      <c r="W26" s="308">
        <v>1.528</v>
      </c>
      <c r="X26" s="309">
        <v>6.2E-2</v>
      </c>
      <c r="Y26" s="307">
        <v>9.1950000000000003</v>
      </c>
      <c r="Z26" s="308">
        <v>6.6950000000000003</v>
      </c>
      <c r="AA26" s="308">
        <v>8.5150000000000006</v>
      </c>
      <c r="AB26" s="308">
        <v>6.4089999999999998</v>
      </c>
      <c r="AC26" s="309">
        <v>0.30299999999999999</v>
      </c>
      <c r="AD26" s="310">
        <v>48</v>
      </c>
      <c r="AE26" s="310">
        <v>40</v>
      </c>
      <c r="AF26" s="310">
        <v>48.075196850393702</v>
      </c>
      <c r="AG26" s="430">
        <v>979.30499999999995</v>
      </c>
      <c r="AH26" s="310">
        <v>53.416604866334708</v>
      </c>
      <c r="AI26" s="311">
        <v>29</v>
      </c>
      <c r="AJ26" s="311">
        <v>5</v>
      </c>
      <c r="AK26" s="331">
        <v>145</v>
      </c>
      <c r="AL26" s="312"/>
    </row>
    <row r="27" spans="1:38" s="431" customFormat="1" ht="25.5" customHeight="1" x14ac:dyDescent="0.2">
      <c r="A27" s="303" t="s">
        <v>930</v>
      </c>
      <c r="B27" s="304"/>
      <c r="C27" s="304" t="s">
        <v>92</v>
      </c>
      <c r="D27" s="305">
        <v>1697941</v>
      </c>
      <c r="E27" s="304" t="s">
        <v>931</v>
      </c>
      <c r="F27" s="305" t="s">
        <v>932</v>
      </c>
      <c r="G27" s="305" t="s">
        <v>933</v>
      </c>
      <c r="H27" s="306">
        <v>9</v>
      </c>
      <c r="I27" s="306">
        <v>27</v>
      </c>
      <c r="J27" s="306">
        <v>108</v>
      </c>
      <c r="K27" s="305">
        <v>4</v>
      </c>
      <c r="L27" s="305">
        <v>3</v>
      </c>
      <c r="M27" s="305">
        <v>12</v>
      </c>
      <c r="N27" s="305"/>
      <c r="O27" s="307">
        <v>2.09</v>
      </c>
      <c r="P27" s="308">
        <v>2.09</v>
      </c>
      <c r="Q27" s="308">
        <v>7.75</v>
      </c>
      <c r="R27" s="308">
        <v>0.45900000000000002</v>
      </c>
      <c r="S27" s="308">
        <v>0.02</v>
      </c>
      <c r="T27" s="307">
        <v>6.22</v>
      </c>
      <c r="U27" s="308">
        <v>2.2130000000000001</v>
      </c>
      <c r="V27" s="308">
        <v>7.8129999999999997</v>
      </c>
      <c r="W27" s="308">
        <v>1.528</v>
      </c>
      <c r="X27" s="309">
        <v>6.2E-2</v>
      </c>
      <c r="Y27" s="307">
        <v>9.1950000000000003</v>
      </c>
      <c r="Z27" s="308">
        <v>6.6950000000000003</v>
      </c>
      <c r="AA27" s="308">
        <v>8.5150000000000006</v>
      </c>
      <c r="AB27" s="308">
        <v>6.4089999999999998</v>
      </c>
      <c r="AC27" s="309">
        <v>0.30299999999999999</v>
      </c>
      <c r="AD27" s="310">
        <v>48</v>
      </c>
      <c r="AE27" s="310">
        <v>40</v>
      </c>
      <c r="AF27" s="310">
        <v>48.075196850393702</v>
      </c>
      <c r="AG27" s="430">
        <v>979.30499999999995</v>
      </c>
      <c r="AH27" s="310">
        <v>53.416604866334708</v>
      </c>
      <c r="AI27" s="311">
        <v>29</v>
      </c>
      <c r="AJ27" s="311">
        <v>5</v>
      </c>
      <c r="AK27" s="331">
        <v>145</v>
      </c>
      <c r="AL27" s="312"/>
    </row>
    <row r="28" spans="1:38" s="56" customFormat="1" ht="25.5" customHeight="1" x14ac:dyDescent="0.2">
      <c r="A28" s="75" t="s">
        <v>934</v>
      </c>
      <c r="B28" s="327" t="s">
        <v>500</v>
      </c>
      <c r="C28" s="76" t="s">
        <v>92</v>
      </c>
      <c r="D28" s="77">
        <v>1697312</v>
      </c>
      <c r="E28" s="76" t="s">
        <v>935</v>
      </c>
      <c r="F28" s="77" t="s">
        <v>936</v>
      </c>
      <c r="G28" s="77" t="s">
        <v>937</v>
      </c>
      <c r="H28" s="78">
        <v>10.4</v>
      </c>
      <c r="I28" s="78">
        <v>31.200000000000003</v>
      </c>
      <c r="J28" s="78">
        <v>124.80000000000001</v>
      </c>
      <c r="K28" s="77">
        <v>4</v>
      </c>
      <c r="L28" s="77">
        <v>3</v>
      </c>
      <c r="M28" s="77">
        <v>12</v>
      </c>
      <c r="N28" s="77"/>
      <c r="O28" s="79">
        <v>1.38</v>
      </c>
      <c r="P28" s="80">
        <v>2.17</v>
      </c>
      <c r="Q28" s="80">
        <v>7.38</v>
      </c>
      <c r="R28" s="80">
        <v>1.2E-2</v>
      </c>
      <c r="S28" s="80">
        <v>1.2E-2</v>
      </c>
      <c r="T28" s="79">
        <v>4.38</v>
      </c>
      <c r="U28" s="80">
        <v>1.5</v>
      </c>
      <c r="V28" s="80">
        <v>7.47</v>
      </c>
      <c r="W28" s="80">
        <v>0.79</v>
      </c>
      <c r="X28" s="81">
        <v>0.03</v>
      </c>
      <c r="Y28" s="79">
        <v>6.56</v>
      </c>
      <c r="Z28" s="80">
        <v>4.8099999999999996</v>
      </c>
      <c r="AA28" s="80">
        <v>8.25</v>
      </c>
      <c r="AB28" s="80">
        <v>3.37</v>
      </c>
      <c r="AC28" s="81">
        <v>0.15</v>
      </c>
      <c r="AD28" s="82">
        <v>48</v>
      </c>
      <c r="AE28" s="82">
        <v>40</v>
      </c>
      <c r="AF28" s="82">
        <v>46.25</v>
      </c>
      <c r="AG28" s="98">
        <v>1094.3720000000001</v>
      </c>
      <c r="AH28" s="82">
        <v>51.39</v>
      </c>
      <c r="AI28" s="83">
        <v>62</v>
      </c>
      <c r="AJ28" s="83">
        <v>5</v>
      </c>
      <c r="AK28" s="84">
        <v>310</v>
      </c>
      <c r="AL28" s="85"/>
    </row>
    <row r="29" spans="1:38" s="56" customFormat="1" ht="25.5" customHeight="1" x14ac:dyDescent="0.2">
      <c r="A29" s="75" t="s">
        <v>938</v>
      </c>
      <c r="B29" s="327" t="s">
        <v>500</v>
      </c>
      <c r="C29" s="76" t="s">
        <v>92</v>
      </c>
      <c r="D29" s="77">
        <v>1697312</v>
      </c>
      <c r="E29" s="76" t="s">
        <v>939</v>
      </c>
      <c r="F29" s="77" t="s">
        <v>940</v>
      </c>
      <c r="G29" s="77" t="s">
        <v>941</v>
      </c>
      <c r="H29" s="78">
        <v>11.35</v>
      </c>
      <c r="I29" s="78">
        <v>34.049999999999997</v>
      </c>
      <c r="J29" s="78">
        <v>136.19999999999999</v>
      </c>
      <c r="K29" s="77">
        <v>4</v>
      </c>
      <c r="L29" s="77">
        <v>3</v>
      </c>
      <c r="M29" s="77">
        <v>12</v>
      </c>
      <c r="N29" s="77"/>
      <c r="O29" s="79">
        <v>1.38</v>
      </c>
      <c r="P29" s="80">
        <v>2.17</v>
      </c>
      <c r="Q29" s="80">
        <v>7.38</v>
      </c>
      <c r="R29" s="80">
        <v>1.2E-2</v>
      </c>
      <c r="S29" s="80">
        <v>1.2E-2</v>
      </c>
      <c r="T29" s="79">
        <v>4.38</v>
      </c>
      <c r="U29" s="80">
        <v>1.5</v>
      </c>
      <c r="V29" s="80">
        <v>7.47</v>
      </c>
      <c r="W29" s="80">
        <v>0.79</v>
      </c>
      <c r="X29" s="81">
        <v>0.03</v>
      </c>
      <c r="Y29" s="79">
        <v>6.56</v>
      </c>
      <c r="Z29" s="80">
        <v>4.8099999999999996</v>
      </c>
      <c r="AA29" s="80">
        <v>8.25</v>
      </c>
      <c r="AB29" s="80">
        <v>3.37</v>
      </c>
      <c r="AC29" s="81">
        <v>0.15</v>
      </c>
      <c r="AD29" s="82">
        <v>48</v>
      </c>
      <c r="AE29" s="82">
        <v>40</v>
      </c>
      <c r="AF29" s="82">
        <v>46.25</v>
      </c>
      <c r="AG29" s="98">
        <v>1094.3720000000001</v>
      </c>
      <c r="AH29" s="82">
        <v>51.39</v>
      </c>
      <c r="AI29" s="83">
        <v>62</v>
      </c>
      <c r="AJ29" s="83">
        <v>5</v>
      </c>
      <c r="AK29" s="84">
        <v>310</v>
      </c>
      <c r="AL29" s="85"/>
    </row>
    <row r="30" spans="1:38" s="56" customFormat="1" ht="25.5" customHeight="1" x14ac:dyDescent="0.2">
      <c r="A30" s="75" t="s">
        <v>942</v>
      </c>
      <c r="B30" s="327" t="s">
        <v>500</v>
      </c>
      <c r="C30" s="76" t="s">
        <v>92</v>
      </c>
      <c r="D30" s="77">
        <v>1697711</v>
      </c>
      <c r="E30" s="76" t="s">
        <v>943</v>
      </c>
      <c r="F30" s="77" t="s">
        <v>944</v>
      </c>
      <c r="G30" s="77" t="s">
        <v>945</v>
      </c>
      <c r="H30" s="78">
        <v>10.4</v>
      </c>
      <c r="I30" s="78">
        <v>31.200000000000003</v>
      </c>
      <c r="J30" s="78">
        <v>124.80000000000001</v>
      </c>
      <c r="K30" s="77">
        <v>4</v>
      </c>
      <c r="L30" s="77">
        <v>3</v>
      </c>
      <c r="M30" s="77">
        <v>12</v>
      </c>
      <c r="N30" s="77"/>
      <c r="O30" s="79">
        <v>1.375</v>
      </c>
      <c r="P30" s="80">
        <v>1.375</v>
      </c>
      <c r="Q30" s="80">
        <v>7.375</v>
      </c>
      <c r="R30" s="80">
        <v>8.0000000000000002E-3</v>
      </c>
      <c r="S30" s="80">
        <v>8.0000000000000002E-3</v>
      </c>
      <c r="T30" s="79">
        <v>4.38</v>
      </c>
      <c r="U30" s="80">
        <v>1.5</v>
      </c>
      <c r="V30" s="80">
        <v>7.468</v>
      </c>
      <c r="W30" s="80">
        <v>0.4</v>
      </c>
      <c r="X30" s="81">
        <v>0.03</v>
      </c>
      <c r="Y30" s="79">
        <v>6.56</v>
      </c>
      <c r="Z30" s="80">
        <v>4.8099999999999996</v>
      </c>
      <c r="AA30" s="80">
        <v>8.25</v>
      </c>
      <c r="AB30" s="80">
        <v>2.09</v>
      </c>
      <c r="AC30" s="81">
        <v>0.15</v>
      </c>
      <c r="AD30" s="82">
        <v>48</v>
      </c>
      <c r="AE30" s="82">
        <v>40</v>
      </c>
      <c r="AF30" s="82">
        <v>46.25</v>
      </c>
      <c r="AG30" s="98">
        <v>697.88800000000003</v>
      </c>
      <c r="AH30" s="82">
        <v>51.39</v>
      </c>
      <c r="AI30" s="83">
        <v>62</v>
      </c>
      <c r="AJ30" s="83">
        <v>5</v>
      </c>
      <c r="AK30" s="84">
        <v>310</v>
      </c>
      <c r="AL30" s="85"/>
    </row>
    <row r="31" spans="1:38" s="431" customFormat="1" ht="25.5" customHeight="1" x14ac:dyDescent="0.2">
      <c r="A31" s="303" t="s">
        <v>946</v>
      </c>
      <c r="B31" s="304"/>
      <c r="C31" s="304" t="s">
        <v>92</v>
      </c>
      <c r="D31" s="305">
        <v>1743132</v>
      </c>
      <c r="E31" s="304" t="s">
        <v>947</v>
      </c>
      <c r="F31" s="305" t="s">
        <v>948</v>
      </c>
      <c r="G31" s="305" t="s">
        <v>949</v>
      </c>
      <c r="H31" s="306">
        <v>10.4</v>
      </c>
      <c r="I31" s="306">
        <v>31.200000000000003</v>
      </c>
      <c r="J31" s="306">
        <v>124.80000000000001</v>
      </c>
      <c r="K31" s="305">
        <v>4</v>
      </c>
      <c r="L31" s="305">
        <v>3</v>
      </c>
      <c r="M31" s="305">
        <v>12</v>
      </c>
      <c r="N31" s="305"/>
      <c r="O31" s="307">
        <v>1.81</v>
      </c>
      <c r="P31" s="308">
        <v>1.81</v>
      </c>
      <c r="Q31" s="308">
        <v>7.16</v>
      </c>
      <c r="R31" s="308">
        <v>0.46</v>
      </c>
      <c r="S31" s="308">
        <v>1.4E-2</v>
      </c>
      <c r="T31" s="307">
        <v>5.5</v>
      </c>
      <c r="U31" s="308">
        <v>1.83</v>
      </c>
      <c r="V31" s="308">
        <v>7.22</v>
      </c>
      <c r="W31" s="308">
        <v>1.43</v>
      </c>
      <c r="X31" s="308">
        <v>4.2000000000000003E-2</v>
      </c>
      <c r="Y31" s="307">
        <v>8.06</v>
      </c>
      <c r="Z31" s="308">
        <v>6</v>
      </c>
      <c r="AA31" s="308">
        <v>8</v>
      </c>
      <c r="AB31" s="308">
        <v>6</v>
      </c>
      <c r="AC31" s="309">
        <v>0.224</v>
      </c>
      <c r="AD31" s="310">
        <v>48</v>
      </c>
      <c r="AE31" s="310">
        <v>40</v>
      </c>
      <c r="AF31" s="310">
        <v>45</v>
      </c>
      <c r="AG31" s="430">
        <v>1160</v>
      </c>
      <c r="AH31" s="310">
        <v>50</v>
      </c>
      <c r="AI31" s="311">
        <v>37</v>
      </c>
      <c r="AJ31" s="311">
        <v>5</v>
      </c>
      <c r="AK31" s="331">
        <v>185</v>
      </c>
      <c r="AL31" s="312"/>
    </row>
    <row r="32" spans="1:38" s="431" customFormat="1" ht="25.5" customHeight="1" x14ac:dyDescent="0.2">
      <c r="A32" s="303" t="s">
        <v>950</v>
      </c>
      <c r="B32" s="304"/>
      <c r="C32" s="304" t="s">
        <v>92</v>
      </c>
      <c r="D32" s="305">
        <v>1743164</v>
      </c>
      <c r="E32" s="304" t="s">
        <v>951</v>
      </c>
      <c r="F32" s="305" t="s">
        <v>952</v>
      </c>
      <c r="G32" s="305" t="s">
        <v>953</v>
      </c>
      <c r="H32" s="306">
        <v>10.4</v>
      </c>
      <c r="I32" s="306">
        <v>31.200000000000003</v>
      </c>
      <c r="J32" s="306">
        <v>124.80000000000001</v>
      </c>
      <c r="K32" s="305">
        <v>4</v>
      </c>
      <c r="L32" s="305">
        <v>3</v>
      </c>
      <c r="M32" s="305">
        <v>12</v>
      </c>
      <c r="N32" s="305"/>
      <c r="O32" s="307">
        <v>1.5</v>
      </c>
      <c r="P32" s="308">
        <v>1.5</v>
      </c>
      <c r="Q32" s="308">
        <v>5.63</v>
      </c>
      <c r="R32" s="308">
        <v>0.21</v>
      </c>
      <c r="S32" s="308">
        <v>0.01</v>
      </c>
      <c r="T32" s="307">
        <v>4.5</v>
      </c>
      <c r="U32" s="308">
        <v>1.55</v>
      </c>
      <c r="V32" s="308">
        <v>5.69</v>
      </c>
      <c r="W32" s="308">
        <v>0.68</v>
      </c>
      <c r="X32" s="309">
        <v>2.3E-2</v>
      </c>
      <c r="Y32" s="307">
        <v>6.81</v>
      </c>
      <c r="Z32" s="308">
        <v>5</v>
      </c>
      <c r="AA32" s="308">
        <v>6.44</v>
      </c>
      <c r="AB32" s="308">
        <v>2.9</v>
      </c>
      <c r="AC32" s="309">
        <v>0.13</v>
      </c>
      <c r="AD32" s="310">
        <v>48</v>
      </c>
      <c r="AE32" s="310">
        <v>40</v>
      </c>
      <c r="AF32" s="310">
        <v>50.1</v>
      </c>
      <c r="AG32" s="430">
        <v>1125.9000000000001</v>
      </c>
      <c r="AH32" s="310">
        <v>55.62</v>
      </c>
      <c r="AI32" s="311">
        <v>53</v>
      </c>
      <c r="AJ32" s="311">
        <v>7</v>
      </c>
      <c r="AK32" s="331">
        <v>371</v>
      </c>
      <c r="AL32" s="312"/>
    </row>
    <row r="33" spans="1:38" s="133" customFormat="1" ht="25.5" customHeight="1" x14ac:dyDescent="0.2">
      <c r="A33" s="124" t="s">
        <v>954</v>
      </c>
      <c r="B33" s="123" t="s">
        <v>505</v>
      </c>
      <c r="C33" s="123" t="s">
        <v>92</v>
      </c>
      <c r="D33" s="124">
        <v>1809389</v>
      </c>
      <c r="E33" s="123" t="s">
        <v>955</v>
      </c>
      <c r="F33" s="124" t="s">
        <v>956</v>
      </c>
      <c r="G33" s="124" t="s">
        <v>957</v>
      </c>
      <c r="H33" s="104">
        <v>8.19</v>
      </c>
      <c r="I33" s="104">
        <v>24.57</v>
      </c>
      <c r="J33" s="104">
        <v>98.28</v>
      </c>
      <c r="K33" s="124">
        <v>4</v>
      </c>
      <c r="L33" s="124">
        <v>3</v>
      </c>
      <c r="M33" s="124">
        <v>12</v>
      </c>
      <c r="N33" s="124"/>
      <c r="O33" s="125">
        <v>1.38</v>
      </c>
      <c r="P33" s="126">
        <v>2.165</v>
      </c>
      <c r="Q33" s="126">
        <v>6.4610000000000003</v>
      </c>
      <c r="R33" s="126">
        <v>0.214</v>
      </c>
      <c r="S33" s="126">
        <v>1.0999999999999999E-2</v>
      </c>
      <c r="T33" s="125">
        <v>5.25</v>
      </c>
      <c r="U33" s="126">
        <v>1.5</v>
      </c>
      <c r="V33" s="126">
        <v>6.51</v>
      </c>
      <c r="W33" s="126">
        <v>0.65</v>
      </c>
      <c r="X33" s="127">
        <v>0.03</v>
      </c>
      <c r="Y33" s="125">
        <v>6.5629999999999997</v>
      </c>
      <c r="Z33" s="126">
        <v>4.8129999999999997</v>
      </c>
      <c r="AA33" s="126">
        <v>7.25</v>
      </c>
      <c r="AB33" s="126">
        <v>2.7759999999999998</v>
      </c>
      <c r="AC33" s="127">
        <v>0.13300000000000001</v>
      </c>
      <c r="AD33" s="128">
        <v>48</v>
      </c>
      <c r="AE33" s="128">
        <v>40</v>
      </c>
      <c r="AF33" s="128">
        <v>43.5</v>
      </c>
      <c r="AG33" s="129">
        <v>1082.394</v>
      </c>
      <c r="AH33" s="128">
        <v>48.332999999999998</v>
      </c>
      <c r="AI33" s="130">
        <v>62</v>
      </c>
      <c r="AJ33" s="130">
        <v>6</v>
      </c>
      <c r="AK33" s="131">
        <v>372</v>
      </c>
      <c r="AL33" s="132"/>
    </row>
    <row r="34" spans="1:38" ht="18" customHeight="1" x14ac:dyDescent="0.2">
      <c r="A34" s="69" t="s">
        <v>958</v>
      </c>
      <c r="B34" s="71"/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71"/>
      <c r="O34" s="71"/>
      <c r="P34" s="71"/>
      <c r="Q34" s="71"/>
      <c r="R34" s="71"/>
      <c r="S34" s="71"/>
      <c r="T34" s="71"/>
      <c r="U34" s="71"/>
      <c r="V34" s="71"/>
      <c r="W34" s="71"/>
      <c r="X34" s="71"/>
      <c r="Y34" s="71"/>
      <c r="Z34" s="71"/>
      <c r="AA34" s="71"/>
      <c r="AB34" s="71"/>
      <c r="AC34" s="71"/>
      <c r="AD34" s="71"/>
      <c r="AE34" s="71"/>
      <c r="AF34" s="71"/>
      <c r="AG34" s="71"/>
      <c r="AH34" s="71"/>
      <c r="AI34" s="71"/>
      <c r="AJ34" s="71"/>
      <c r="AK34" s="70"/>
    </row>
    <row r="35" spans="1:38" s="56" customFormat="1" ht="25.5" customHeight="1" x14ac:dyDescent="0.2">
      <c r="A35" s="75" t="s">
        <v>959</v>
      </c>
      <c r="B35" s="327" t="s">
        <v>500</v>
      </c>
      <c r="C35" s="76" t="s">
        <v>92</v>
      </c>
      <c r="D35" s="77">
        <v>1246752</v>
      </c>
      <c r="E35" s="76" t="s">
        <v>960</v>
      </c>
      <c r="F35" s="77" t="s">
        <v>961</v>
      </c>
      <c r="G35" s="77" t="s">
        <v>962</v>
      </c>
      <c r="H35" s="78">
        <v>7.37</v>
      </c>
      <c r="I35" s="78">
        <v>22.11</v>
      </c>
      <c r="J35" s="78">
        <v>88.44</v>
      </c>
      <c r="K35" s="77">
        <v>4</v>
      </c>
      <c r="L35" s="77">
        <v>3</v>
      </c>
      <c r="M35" s="77">
        <v>12</v>
      </c>
      <c r="N35" s="77"/>
      <c r="O35" s="79">
        <v>1.6</v>
      </c>
      <c r="P35" s="80">
        <v>2.5</v>
      </c>
      <c r="Q35" s="80">
        <v>5.7779527599999998</v>
      </c>
      <c r="R35" s="80">
        <v>0.47178924</v>
      </c>
      <c r="S35" s="81">
        <v>1.243438E-2</v>
      </c>
      <c r="T35" s="79">
        <v>4.87519685</v>
      </c>
      <c r="U35" s="80">
        <v>2.56259843</v>
      </c>
      <c r="V35" s="80">
        <v>6.1874015699999996</v>
      </c>
      <c r="W35" s="80">
        <v>1.4815064</v>
      </c>
      <c r="X35" s="81">
        <v>4.1568239999999999E-2</v>
      </c>
      <c r="Y35" s="79">
        <v>10.3818898</v>
      </c>
      <c r="Z35" s="80">
        <v>5.7685039400000004</v>
      </c>
      <c r="AA35" s="80">
        <v>6.8901574800000001</v>
      </c>
      <c r="AB35" s="80">
        <v>6.22585429</v>
      </c>
      <c r="AC35" s="81">
        <v>0.22185039000000001</v>
      </c>
      <c r="AD35" s="82">
        <v>48</v>
      </c>
      <c r="AE35" s="82">
        <v>40.15748031496063</v>
      </c>
      <c r="AF35" s="82">
        <v>46.840157480314964</v>
      </c>
      <c r="AG35" s="98">
        <v>1095.80106</v>
      </c>
      <c r="AH35" s="82">
        <v>52.249249567397676</v>
      </c>
      <c r="AI35" s="83">
        <v>26</v>
      </c>
      <c r="AJ35" s="83">
        <v>5</v>
      </c>
      <c r="AK35" s="84">
        <v>130</v>
      </c>
      <c r="AL35" s="85"/>
    </row>
    <row r="36" spans="1:38" s="431" customFormat="1" ht="25.5" customHeight="1" x14ac:dyDescent="0.2">
      <c r="A36" s="303" t="s">
        <v>963</v>
      </c>
      <c r="B36" s="330"/>
      <c r="C36" s="304" t="s">
        <v>92</v>
      </c>
      <c r="D36" s="305">
        <v>1246766</v>
      </c>
      <c r="E36" s="304" t="s">
        <v>964</v>
      </c>
      <c r="F36" s="305" t="s">
        <v>965</v>
      </c>
      <c r="G36" s="305" t="s">
        <v>966</v>
      </c>
      <c r="H36" s="306">
        <v>7.37</v>
      </c>
      <c r="I36" s="306">
        <v>22.11</v>
      </c>
      <c r="J36" s="306">
        <v>88.44</v>
      </c>
      <c r="K36" s="305">
        <v>4</v>
      </c>
      <c r="L36" s="305">
        <v>3</v>
      </c>
      <c r="M36" s="305">
        <v>12</v>
      </c>
      <c r="N36" s="305"/>
      <c r="O36" s="307">
        <v>1.6</v>
      </c>
      <c r="P36" s="308">
        <v>2.5</v>
      </c>
      <c r="Q36" s="308">
        <v>5.7779527599999998</v>
      </c>
      <c r="R36" s="308">
        <v>0.47178924</v>
      </c>
      <c r="S36" s="309">
        <v>1.243438E-2</v>
      </c>
      <c r="T36" s="307">
        <v>4.87519685</v>
      </c>
      <c r="U36" s="308">
        <v>2.56259843</v>
      </c>
      <c r="V36" s="308">
        <v>6.1874015699999996</v>
      </c>
      <c r="W36" s="308">
        <v>1.4815064</v>
      </c>
      <c r="X36" s="309">
        <v>4.1568239999999999E-2</v>
      </c>
      <c r="Y36" s="307">
        <v>10.3818898</v>
      </c>
      <c r="Z36" s="308">
        <v>5.7685039400000004</v>
      </c>
      <c r="AA36" s="308">
        <v>6.8901574800000001</v>
      </c>
      <c r="AB36" s="308">
        <v>6.22585429</v>
      </c>
      <c r="AC36" s="309">
        <v>0.22185039000000001</v>
      </c>
      <c r="AD36" s="310">
        <v>48</v>
      </c>
      <c r="AE36" s="310">
        <v>40</v>
      </c>
      <c r="AF36" s="310">
        <v>44.95</v>
      </c>
      <c r="AG36" s="430">
        <v>1095.80106</v>
      </c>
      <c r="AH36" s="310">
        <v>49.944167814387114</v>
      </c>
      <c r="AI36" s="311">
        <v>26</v>
      </c>
      <c r="AJ36" s="311">
        <v>5</v>
      </c>
      <c r="AK36" s="331">
        <v>130</v>
      </c>
      <c r="AL36" s="312"/>
    </row>
    <row r="37" spans="1:38" s="431" customFormat="1" ht="25.5" customHeight="1" x14ac:dyDescent="0.2">
      <c r="A37" s="303" t="s">
        <v>967</v>
      </c>
      <c r="B37" s="330"/>
      <c r="C37" s="304" t="s">
        <v>92</v>
      </c>
      <c r="D37" s="305">
        <v>1331822</v>
      </c>
      <c r="E37" s="304" t="s">
        <v>968</v>
      </c>
      <c r="F37" s="305" t="s">
        <v>969</v>
      </c>
      <c r="G37" s="305" t="s">
        <v>970</v>
      </c>
      <c r="H37" s="306">
        <v>8.19</v>
      </c>
      <c r="I37" s="306">
        <v>24.57</v>
      </c>
      <c r="J37" s="306">
        <v>98.28</v>
      </c>
      <c r="K37" s="305">
        <v>4</v>
      </c>
      <c r="L37" s="305">
        <v>3</v>
      </c>
      <c r="M37" s="305">
        <v>12</v>
      </c>
      <c r="N37" s="305"/>
      <c r="O37" s="307">
        <v>1.6</v>
      </c>
      <c r="P37" s="308">
        <v>2.5</v>
      </c>
      <c r="Q37" s="308">
        <v>5.7779527599999998</v>
      </c>
      <c r="R37" s="308">
        <v>0.47178924</v>
      </c>
      <c r="S37" s="308">
        <v>1.243438E-2</v>
      </c>
      <c r="T37" s="307">
        <v>4.87519685</v>
      </c>
      <c r="U37" s="308">
        <v>2.56259843</v>
      </c>
      <c r="V37" s="308">
        <v>6.1874015699999996</v>
      </c>
      <c r="W37" s="308">
        <v>1.4815064</v>
      </c>
      <c r="X37" s="309">
        <v>4.1568239999999999E-2</v>
      </c>
      <c r="Y37" s="307">
        <v>10.3818898</v>
      </c>
      <c r="Z37" s="308">
        <v>5.7685039400000004</v>
      </c>
      <c r="AA37" s="308">
        <v>6.8901574800000001</v>
      </c>
      <c r="AB37" s="308">
        <v>6.22585429</v>
      </c>
      <c r="AC37" s="309">
        <v>0.22185039000000001</v>
      </c>
      <c r="AD37" s="310">
        <v>48.031496062992126</v>
      </c>
      <c r="AE37" s="310">
        <v>40.15748031496063</v>
      </c>
      <c r="AF37" s="310">
        <v>44.95</v>
      </c>
      <c r="AG37" s="430">
        <v>1095.80106</v>
      </c>
      <c r="AH37" s="310">
        <v>50.173711904509659</v>
      </c>
      <c r="AI37" s="311">
        <v>26</v>
      </c>
      <c r="AJ37" s="311">
        <v>5</v>
      </c>
      <c r="AK37" s="331">
        <v>130</v>
      </c>
      <c r="AL37" s="312"/>
    </row>
    <row r="38" spans="1:38" s="56" customFormat="1" ht="25.5" customHeight="1" x14ac:dyDescent="0.2">
      <c r="A38" s="75" t="s">
        <v>971</v>
      </c>
      <c r="B38" s="327" t="s">
        <v>500</v>
      </c>
      <c r="C38" s="76" t="s">
        <v>92</v>
      </c>
      <c r="D38" s="77">
        <v>1239914</v>
      </c>
      <c r="E38" s="76" t="s">
        <v>972</v>
      </c>
      <c r="F38" s="77" t="s">
        <v>973</v>
      </c>
      <c r="G38" s="77" t="s">
        <v>974</v>
      </c>
      <c r="H38" s="78">
        <v>7.88</v>
      </c>
      <c r="I38" s="78">
        <v>23.64</v>
      </c>
      <c r="J38" s="78">
        <v>94.56</v>
      </c>
      <c r="K38" s="77">
        <v>4</v>
      </c>
      <c r="L38" s="77">
        <v>3</v>
      </c>
      <c r="M38" s="77">
        <v>12</v>
      </c>
      <c r="N38" s="77"/>
      <c r="O38" s="79">
        <v>2.09</v>
      </c>
      <c r="P38" s="80">
        <v>2.09</v>
      </c>
      <c r="Q38" s="80">
        <v>7.75</v>
      </c>
      <c r="R38" s="80">
        <v>0.45900000000000002</v>
      </c>
      <c r="S38" s="81">
        <v>0.02</v>
      </c>
      <c r="T38" s="79">
        <v>6.22</v>
      </c>
      <c r="U38" s="80">
        <v>2.2130000000000001</v>
      </c>
      <c r="V38" s="80">
        <v>7.8129999999999997</v>
      </c>
      <c r="W38" s="80">
        <v>1.528</v>
      </c>
      <c r="X38" s="81">
        <v>6.2E-2</v>
      </c>
      <c r="Y38" s="79">
        <v>9.1950000000000003</v>
      </c>
      <c r="Z38" s="80">
        <v>6.6950000000000003</v>
      </c>
      <c r="AA38" s="80">
        <v>8.5150000000000006</v>
      </c>
      <c r="AB38" s="80">
        <v>6.4089999999999998</v>
      </c>
      <c r="AC38" s="81">
        <v>0.30299999999999999</v>
      </c>
      <c r="AD38" s="82">
        <v>48</v>
      </c>
      <c r="AE38" s="82">
        <v>40</v>
      </c>
      <c r="AF38" s="82">
        <v>48.075196850393702</v>
      </c>
      <c r="AG38" s="98">
        <v>979.30499999999995</v>
      </c>
      <c r="AH38" s="82">
        <v>53.416604866334708</v>
      </c>
      <c r="AI38" s="83">
        <v>29</v>
      </c>
      <c r="AJ38" s="83">
        <v>5</v>
      </c>
      <c r="AK38" s="84">
        <v>145</v>
      </c>
      <c r="AL38" s="85"/>
    </row>
    <row r="39" spans="1:38" s="431" customFormat="1" ht="25.5" customHeight="1" x14ac:dyDescent="0.2">
      <c r="A39" s="303" t="s">
        <v>975</v>
      </c>
      <c r="B39" s="330"/>
      <c r="C39" s="304" t="s">
        <v>92</v>
      </c>
      <c r="D39" s="305">
        <v>1239914</v>
      </c>
      <c r="E39" s="304" t="s">
        <v>976</v>
      </c>
      <c r="F39" s="305" t="s">
        <v>977</v>
      </c>
      <c r="G39" s="305" t="s">
        <v>978</v>
      </c>
      <c r="H39" s="306">
        <v>7.88</v>
      </c>
      <c r="I39" s="306">
        <v>23.64</v>
      </c>
      <c r="J39" s="306">
        <v>94.56</v>
      </c>
      <c r="K39" s="305">
        <v>4</v>
      </c>
      <c r="L39" s="305">
        <v>3</v>
      </c>
      <c r="M39" s="305">
        <v>12</v>
      </c>
      <c r="N39" s="305"/>
      <c r="O39" s="307">
        <v>2.09</v>
      </c>
      <c r="P39" s="308">
        <v>2.09</v>
      </c>
      <c r="Q39" s="308">
        <v>7.75</v>
      </c>
      <c r="R39" s="308">
        <v>0.45900000000000002</v>
      </c>
      <c r="S39" s="308">
        <v>0.02</v>
      </c>
      <c r="T39" s="307">
        <v>6.22</v>
      </c>
      <c r="U39" s="308">
        <v>2.2130000000000001</v>
      </c>
      <c r="V39" s="308">
        <v>7.8129999999999997</v>
      </c>
      <c r="W39" s="308">
        <v>1.528</v>
      </c>
      <c r="X39" s="309">
        <v>6.2E-2</v>
      </c>
      <c r="Y39" s="307">
        <v>9.1950000000000003</v>
      </c>
      <c r="Z39" s="308">
        <v>6.6950000000000003</v>
      </c>
      <c r="AA39" s="308">
        <v>8.5150000000000006</v>
      </c>
      <c r="AB39" s="308">
        <v>6.4089999999999998</v>
      </c>
      <c r="AC39" s="309">
        <v>0.30299999999999999</v>
      </c>
      <c r="AD39" s="310">
        <v>48</v>
      </c>
      <c r="AE39" s="310">
        <v>40</v>
      </c>
      <c r="AF39" s="310">
        <v>48.075196850393702</v>
      </c>
      <c r="AG39" s="430">
        <v>979.30499999999995</v>
      </c>
      <c r="AH39" s="310">
        <v>53.416604866334708</v>
      </c>
      <c r="AI39" s="311">
        <v>29</v>
      </c>
      <c r="AJ39" s="311">
        <v>5</v>
      </c>
      <c r="AK39" s="331">
        <v>145</v>
      </c>
      <c r="AL39" s="312"/>
    </row>
    <row r="40" spans="1:38" s="431" customFormat="1" ht="25.5" customHeight="1" x14ac:dyDescent="0.2">
      <c r="A40" s="303" t="s">
        <v>979</v>
      </c>
      <c r="B40" s="330"/>
      <c r="C40" s="304" t="s">
        <v>92</v>
      </c>
      <c r="D40" s="305">
        <v>1331825</v>
      </c>
      <c r="E40" s="304" t="s">
        <v>980</v>
      </c>
      <c r="F40" s="305" t="s">
        <v>981</v>
      </c>
      <c r="G40" s="305" t="s">
        <v>982</v>
      </c>
      <c r="H40" s="306">
        <v>8.19</v>
      </c>
      <c r="I40" s="306">
        <v>24.57</v>
      </c>
      <c r="J40" s="306">
        <v>98.28</v>
      </c>
      <c r="K40" s="305">
        <v>4</v>
      </c>
      <c r="L40" s="305">
        <v>3</v>
      </c>
      <c r="M40" s="305">
        <v>12</v>
      </c>
      <c r="N40" s="305"/>
      <c r="O40" s="307">
        <v>2.09</v>
      </c>
      <c r="P40" s="308">
        <v>2.09</v>
      </c>
      <c r="Q40" s="308">
        <v>7.75</v>
      </c>
      <c r="R40" s="308">
        <v>0.45900000000000002</v>
      </c>
      <c r="S40" s="308">
        <v>0.02</v>
      </c>
      <c r="T40" s="307">
        <v>6.22</v>
      </c>
      <c r="U40" s="308">
        <v>2.2130000000000001</v>
      </c>
      <c r="V40" s="308">
        <v>7.8129999999999997</v>
      </c>
      <c r="W40" s="308">
        <v>1.528</v>
      </c>
      <c r="X40" s="309">
        <v>6.2E-2</v>
      </c>
      <c r="Y40" s="307">
        <v>9.1950000000000003</v>
      </c>
      <c r="Z40" s="308">
        <v>6.6950000000000003</v>
      </c>
      <c r="AA40" s="308">
        <v>8.5150000000000006</v>
      </c>
      <c r="AB40" s="308">
        <v>6.4089999999999998</v>
      </c>
      <c r="AC40" s="309">
        <v>0.30299999999999999</v>
      </c>
      <c r="AD40" s="310">
        <v>48</v>
      </c>
      <c r="AE40" s="310">
        <v>40</v>
      </c>
      <c r="AF40" s="310">
        <v>48.075196850393702</v>
      </c>
      <c r="AG40" s="430">
        <v>979.30499999999995</v>
      </c>
      <c r="AH40" s="310">
        <v>53.416604866334708</v>
      </c>
      <c r="AI40" s="311">
        <v>29</v>
      </c>
      <c r="AJ40" s="311">
        <v>5</v>
      </c>
      <c r="AK40" s="331">
        <v>145</v>
      </c>
      <c r="AL40" s="312"/>
    </row>
    <row r="41" spans="1:38" ht="18" customHeight="1" x14ac:dyDescent="0.2">
      <c r="A41" s="69" t="s">
        <v>589</v>
      </c>
      <c r="B41" s="71"/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71"/>
      <c r="P41" s="71"/>
      <c r="Q41" s="71"/>
      <c r="R41" s="71"/>
      <c r="S41" s="71"/>
      <c r="T41" s="71"/>
      <c r="U41" s="71"/>
      <c r="V41" s="71"/>
      <c r="W41" s="71"/>
      <c r="X41" s="71"/>
      <c r="Y41" s="71"/>
      <c r="Z41" s="71"/>
      <c r="AA41" s="71"/>
      <c r="AB41" s="71"/>
      <c r="AC41" s="71"/>
      <c r="AD41" s="71"/>
      <c r="AE41" s="71"/>
      <c r="AF41" s="71"/>
      <c r="AG41" s="71"/>
      <c r="AH41" s="71"/>
      <c r="AI41" s="71"/>
      <c r="AJ41" s="71"/>
      <c r="AK41" s="70"/>
    </row>
    <row r="42" spans="1:38" s="431" customFormat="1" ht="25.5" customHeight="1" x14ac:dyDescent="0.2">
      <c r="A42" s="303" t="s">
        <v>983</v>
      </c>
      <c r="B42" s="330"/>
      <c r="C42" s="304" t="s">
        <v>92</v>
      </c>
      <c r="D42" s="305">
        <v>1239736</v>
      </c>
      <c r="E42" s="304" t="s">
        <v>984</v>
      </c>
      <c r="F42" s="305" t="s">
        <v>985</v>
      </c>
      <c r="G42" s="305" t="s">
        <v>986</v>
      </c>
      <c r="H42" s="306">
        <v>7.37</v>
      </c>
      <c r="I42" s="306">
        <v>22.11</v>
      </c>
      <c r="J42" s="306">
        <v>88.44</v>
      </c>
      <c r="K42" s="305">
        <v>4</v>
      </c>
      <c r="L42" s="305">
        <v>3</v>
      </c>
      <c r="M42" s="305">
        <v>12</v>
      </c>
      <c r="N42" s="305"/>
      <c r="O42" s="307">
        <v>1.625</v>
      </c>
      <c r="P42" s="308">
        <v>2.6749999999999998</v>
      </c>
      <c r="Q42" s="308">
        <v>7.1580000000000004</v>
      </c>
      <c r="R42" s="308">
        <v>0.61699999999999999</v>
      </c>
      <c r="S42" s="308">
        <v>1.7999999999999999E-2</v>
      </c>
      <c r="T42" s="307">
        <v>4.9740000000000002</v>
      </c>
      <c r="U42" s="308">
        <v>2.786</v>
      </c>
      <c r="V42" s="308">
        <v>7.2240000000000002</v>
      </c>
      <c r="W42" s="308">
        <v>2.0019999999999998</v>
      </c>
      <c r="X42" s="309">
        <v>5.8000000000000003E-2</v>
      </c>
      <c r="Y42" s="307">
        <v>10.507999999999999</v>
      </c>
      <c r="Z42" s="308">
        <v>6.133</v>
      </c>
      <c r="AA42" s="308">
        <v>7.89</v>
      </c>
      <c r="AB42" s="308">
        <v>8.0909999999999993</v>
      </c>
      <c r="AC42" s="309">
        <v>0.29399999999999998</v>
      </c>
      <c r="AD42" s="310">
        <v>48</v>
      </c>
      <c r="AE42" s="310">
        <v>40</v>
      </c>
      <c r="AF42" s="310">
        <v>44.95</v>
      </c>
      <c r="AG42" s="430">
        <v>1101.83</v>
      </c>
      <c r="AH42" s="310">
        <v>49.944167814387114</v>
      </c>
      <c r="AI42" s="311">
        <v>26</v>
      </c>
      <c r="AJ42" s="311">
        <v>5</v>
      </c>
      <c r="AK42" s="331">
        <v>130</v>
      </c>
      <c r="AL42" s="312"/>
    </row>
    <row r="43" spans="1:38" s="431" customFormat="1" ht="25.5" customHeight="1" x14ac:dyDescent="0.2">
      <c r="A43" s="303" t="s">
        <v>987</v>
      </c>
      <c r="B43" s="330"/>
      <c r="C43" s="304" t="s">
        <v>92</v>
      </c>
      <c r="D43" s="305">
        <v>1246743</v>
      </c>
      <c r="E43" s="304" t="s">
        <v>988</v>
      </c>
      <c r="F43" s="305" t="s">
        <v>989</v>
      </c>
      <c r="G43" s="305" t="s">
        <v>990</v>
      </c>
      <c r="H43" s="306">
        <v>7.37</v>
      </c>
      <c r="I43" s="306">
        <v>22.11</v>
      </c>
      <c r="J43" s="306">
        <v>88.44</v>
      </c>
      <c r="K43" s="305">
        <v>4</v>
      </c>
      <c r="L43" s="305">
        <v>3</v>
      </c>
      <c r="M43" s="305">
        <v>12</v>
      </c>
      <c r="N43" s="305"/>
      <c r="O43" s="307">
        <v>1.3380000000000001</v>
      </c>
      <c r="P43" s="308">
        <v>2.8</v>
      </c>
      <c r="Q43" s="308">
        <v>6.86</v>
      </c>
      <c r="R43" s="308">
        <v>0.54300000000000004</v>
      </c>
      <c r="S43" s="308">
        <v>1.4999999999999999E-2</v>
      </c>
      <c r="T43" s="307">
        <v>4.0629999999999997</v>
      </c>
      <c r="U43" s="308">
        <v>2.7810000000000001</v>
      </c>
      <c r="V43" s="308">
        <v>7.0620000000000003</v>
      </c>
      <c r="W43" s="308">
        <v>1.629</v>
      </c>
      <c r="X43" s="309">
        <v>4.5999999999999999E-2</v>
      </c>
      <c r="Y43" s="307">
        <v>8.6950000000000003</v>
      </c>
      <c r="Z43" s="308">
        <v>6.133</v>
      </c>
      <c r="AA43" s="308">
        <v>8.14</v>
      </c>
      <c r="AB43" s="308">
        <v>6.5170000000000003</v>
      </c>
      <c r="AC43" s="309">
        <v>0.251</v>
      </c>
      <c r="AD43" s="310">
        <v>48</v>
      </c>
      <c r="AE43" s="310">
        <v>40</v>
      </c>
      <c r="AF43" s="310">
        <v>45.7</v>
      </c>
      <c r="AG43" s="430">
        <v>1125.3050000000001</v>
      </c>
      <c r="AH43" s="310">
        <v>50.777518804958149</v>
      </c>
      <c r="AI43" s="311">
        <v>33</v>
      </c>
      <c r="AJ43" s="311">
        <v>5</v>
      </c>
      <c r="AK43" s="331">
        <v>165</v>
      </c>
      <c r="AL43" s="312"/>
    </row>
    <row r="44" spans="1:38" s="431" customFormat="1" ht="25.5" customHeight="1" x14ac:dyDescent="0.2">
      <c r="A44" s="303" t="s">
        <v>991</v>
      </c>
      <c r="B44" s="330"/>
      <c r="C44" s="304" t="s">
        <v>92</v>
      </c>
      <c r="D44" s="305">
        <v>1054241</v>
      </c>
      <c r="E44" s="304" t="s">
        <v>992</v>
      </c>
      <c r="F44" s="305" t="s">
        <v>993</v>
      </c>
      <c r="G44" s="305" t="s">
        <v>994</v>
      </c>
      <c r="H44" s="306">
        <v>7.37</v>
      </c>
      <c r="I44" s="306">
        <v>22.11</v>
      </c>
      <c r="J44" s="306">
        <v>88.44</v>
      </c>
      <c r="K44" s="305">
        <v>4</v>
      </c>
      <c r="L44" s="305">
        <v>3</v>
      </c>
      <c r="M44" s="305">
        <v>12</v>
      </c>
      <c r="N44" s="305"/>
      <c r="O44" s="307">
        <v>1.3380000000000001</v>
      </c>
      <c r="P44" s="308">
        <v>2.8</v>
      </c>
      <c r="Q44" s="308">
        <v>6.86</v>
      </c>
      <c r="R44" s="308">
        <v>0.54300000000000004</v>
      </c>
      <c r="S44" s="308">
        <v>1.4999999999999999E-2</v>
      </c>
      <c r="T44" s="307">
        <v>4.0629999999999997</v>
      </c>
      <c r="U44" s="308">
        <v>2.7810000000000001</v>
      </c>
      <c r="V44" s="308">
        <v>8.125</v>
      </c>
      <c r="W44" s="308">
        <v>1.7</v>
      </c>
      <c r="X44" s="309">
        <v>5.2999999999999999E-2</v>
      </c>
      <c r="Y44" s="307">
        <v>8.375</v>
      </c>
      <c r="Z44" s="308">
        <v>5.8129999999999997</v>
      </c>
      <c r="AA44" s="308">
        <v>8.125</v>
      </c>
      <c r="AB44" s="308">
        <v>6.8390000000000004</v>
      </c>
      <c r="AC44" s="309">
        <v>0.22900000000000001</v>
      </c>
      <c r="AD44" s="310">
        <v>48</v>
      </c>
      <c r="AE44" s="310">
        <v>40</v>
      </c>
      <c r="AF44" s="310">
        <v>49.449999999999996</v>
      </c>
      <c r="AG44" s="430">
        <v>1178.4350000000002</v>
      </c>
      <c r="AH44" s="310">
        <v>54.943496839354452</v>
      </c>
      <c r="AI44" s="311">
        <v>33</v>
      </c>
      <c r="AJ44" s="311">
        <v>5</v>
      </c>
      <c r="AK44" s="331">
        <v>165</v>
      </c>
      <c r="AL44" s="312"/>
    </row>
    <row r="45" spans="1:38" s="431" customFormat="1" ht="25.5" customHeight="1" x14ac:dyDescent="0.2">
      <c r="A45" s="303" t="s">
        <v>995</v>
      </c>
      <c r="B45" s="330"/>
      <c r="C45" s="304" t="s">
        <v>92</v>
      </c>
      <c r="D45" s="305">
        <v>1239858</v>
      </c>
      <c r="E45" s="304" t="s">
        <v>996</v>
      </c>
      <c r="F45" s="305" t="s">
        <v>997</v>
      </c>
      <c r="G45" s="305" t="s">
        <v>998</v>
      </c>
      <c r="H45" s="306">
        <v>7.37</v>
      </c>
      <c r="I45" s="306">
        <v>22.11</v>
      </c>
      <c r="J45" s="306">
        <v>88.44</v>
      </c>
      <c r="K45" s="305">
        <v>4</v>
      </c>
      <c r="L45" s="305">
        <v>3</v>
      </c>
      <c r="M45" s="305">
        <v>12</v>
      </c>
      <c r="N45" s="305"/>
      <c r="O45" s="307">
        <v>1.3380000000000001</v>
      </c>
      <c r="P45" s="308">
        <v>2.8</v>
      </c>
      <c r="Q45" s="308">
        <v>7.86</v>
      </c>
      <c r="R45" s="308">
        <v>0.54200000000000004</v>
      </c>
      <c r="S45" s="308">
        <v>1.7000000000000001E-2</v>
      </c>
      <c r="T45" s="307">
        <v>4.0629999999999997</v>
      </c>
      <c r="U45" s="308">
        <v>2.8029999999999999</v>
      </c>
      <c r="V45" s="308">
        <v>8.125</v>
      </c>
      <c r="W45" s="308">
        <v>1.7</v>
      </c>
      <c r="X45" s="309">
        <v>5.3999999999999999E-2</v>
      </c>
      <c r="Y45" s="307">
        <v>8.6950000000000003</v>
      </c>
      <c r="Z45" s="308">
        <v>6.133</v>
      </c>
      <c r="AA45" s="308">
        <v>8.89</v>
      </c>
      <c r="AB45" s="308">
        <v>6.8390000000000004</v>
      </c>
      <c r="AC45" s="309">
        <v>0.27400000000000002</v>
      </c>
      <c r="AD45" s="310">
        <v>48</v>
      </c>
      <c r="AE45" s="310">
        <v>40</v>
      </c>
      <c r="AF45" s="310">
        <v>49.95</v>
      </c>
      <c r="AG45" s="430">
        <v>1178.4350000000002</v>
      </c>
      <c r="AH45" s="310">
        <v>55.499699826959073</v>
      </c>
      <c r="AI45" s="311">
        <v>33</v>
      </c>
      <c r="AJ45" s="311">
        <v>5</v>
      </c>
      <c r="AK45" s="331">
        <v>165</v>
      </c>
      <c r="AL45" s="312"/>
    </row>
    <row r="46" spans="1:38" s="431" customFormat="1" ht="25.5" customHeight="1" x14ac:dyDescent="0.2">
      <c r="A46" s="303" t="s">
        <v>999</v>
      </c>
      <c r="B46" s="330"/>
      <c r="C46" s="304" t="s">
        <v>92</v>
      </c>
      <c r="D46" s="305">
        <v>1475767</v>
      </c>
      <c r="E46" s="304" t="s">
        <v>1000</v>
      </c>
      <c r="F46" s="305" t="s">
        <v>1001</v>
      </c>
      <c r="G46" s="305" t="s">
        <v>1002</v>
      </c>
      <c r="H46" s="306">
        <v>7.37</v>
      </c>
      <c r="I46" s="306">
        <v>22.11</v>
      </c>
      <c r="J46" s="306">
        <v>88.44</v>
      </c>
      <c r="K46" s="305">
        <v>4</v>
      </c>
      <c r="L46" s="305">
        <v>3</v>
      </c>
      <c r="M46" s="305">
        <v>12</v>
      </c>
      <c r="N46" s="305"/>
      <c r="O46" s="307">
        <v>1.3380000000000001</v>
      </c>
      <c r="P46" s="308">
        <v>2.8</v>
      </c>
      <c r="Q46" s="308">
        <v>7.86</v>
      </c>
      <c r="R46" s="308">
        <v>0.54200000000000004</v>
      </c>
      <c r="S46" s="308">
        <v>1.7000000000000001E-2</v>
      </c>
      <c r="T46" s="307">
        <v>4.0629999999999997</v>
      </c>
      <c r="U46" s="308">
        <v>2.8029999999999999</v>
      </c>
      <c r="V46" s="308">
        <v>8.125</v>
      </c>
      <c r="W46" s="308">
        <v>1.7</v>
      </c>
      <c r="X46" s="309">
        <v>5.3999999999999999E-2</v>
      </c>
      <c r="Y46" s="307">
        <v>8.6950000000000003</v>
      </c>
      <c r="Z46" s="308">
        <v>6.133</v>
      </c>
      <c r="AA46" s="308">
        <v>8.89</v>
      </c>
      <c r="AB46" s="308">
        <v>6.8390000000000004</v>
      </c>
      <c r="AC46" s="309">
        <v>0.27400000000000002</v>
      </c>
      <c r="AD46" s="310">
        <v>48</v>
      </c>
      <c r="AE46" s="310">
        <v>40</v>
      </c>
      <c r="AF46" s="310">
        <v>49.450787401574807</v>
      </c>
      <c r="AG46" s="430">
        <v>1178.4350000000002</v>
      </c>
      <c r="AH46" s="310">
        <v>54.945015361796798</v>
      </c>
      <c r="AI46" s="311">
        <v>33</v>
      </c>
      <c r="AJ46" s="311">
        <v>5</v>
      </c>
      <c r="AK46" s="331">
        <v>165</v>
      </c>
      <c r="AL46" s="312"/>
    </row>
    <row r="47" spans="1:38" s="133" customFormat="1" ht="25.5" customHeight="1" x14ac:dyDescent="0.2">
      <c r="A47" s="124" t="s">
        <v>1003</v>
      </c>
      <c r="B47" s="123"/>
      <c r="C47" s="123" t="s">
        <v>92</v>
      </c>
      <c r="D47" s="124">
        <v>1809135</v>
      </c>
      <c r="E47" s="123" t="s">
        <v>1004</v>
      </c>
      <c r="F47" s="124" t="s">
        <v>1005</v>
      </c>
      <c r="G47" s="124" t="s">
        <v>1006</v>
      </c>
      <c r="H47" s="104">
        <v>7.37</v>
      </c>
      <c r="I47" s="104">
        <v>22.11</v>
      </c>
      <c r="J47" s="104">
        <v>88.44</v>
      </c>
      <c r="K47" s="124">
        <v>4</v>
      </c>
      <c r="L47" s="124">
        <v>3</v>
      </c>
      <c r="M47" s="124">
        <v>12</v>
      </c>
      <c r="N47" s="124" t="s">
        <v>509</v>
      </c>
      <c r="O47" s="125">
        <v>2.09</v>
      </c>
      <c r="P47" s="126">
        <v>2.09</v>
      </c>
      <c r="Q47" s="126">
        <v>7.75</v>
      </c>
      <c r="R47" s="126">
        <v>0.45900000000000002</v>
      </c>
      <c r="S47" s="126">
        <v>0.02</v>
      </c>
      <c r="T47" s="125">
        <v>6.22</v>
      </c>
      <c r="U47" s="126">
        <v>2.2130000000000001</v>
      </c>
      <c r="V47" s="126">
        <v>7.8129999999999997</v>
      </c>
      <c r="W47" s="126">
        <v>1.528</v>
      </c>
      <c r="X47" s="127">
        <v>6.2E-2</v>
      </c>
      <c r="Y47" s="125">
        <v>9.1950000000000003</v>
      </c>
      <c r="Z47" s="126">
        <v>6.6950000000000003</v>
      </c>
      <c r="AA47" s="126">
        <v>8.5150000000000006</v>
      </c>
      <c r="AB47" s="126">
        <v>6.41</v>
      </c>
      <c r="AC47" s="127">
        <v>0.30299999999999999</v>
      </c>
      <c r="AD47" s="128">
        <v>48</v>
      </c>
      <c r="AE47" s="128">
        <v>40</v>
      </c>
      <c r="AF47" s="128">
        <v>48.075000000000003</v>
      </c>
      <c r="AG47" s="129">
        <v>979</v>
      </c>
      <c r="AH47" s="128">
        <v>53.417000000000002</v>
      </c>
      <c r="AI47" s="130">
        <v>29</v>
      </c>
      <c r="AJ47" s="130">
        <v>5</v>
      </c>
      <c r="AK47" s="131">
        <v>145</v>
      </c>
      <c r="AL47" s="132"/>
    </row>
    <row r="48" spans="1:38" s="431" customFormat="1" ht="25.5" customHeight="1" x14ac:dyDescent="0.2">
      <c r="A48" s="303" t="s">
        <v>1007</v>
      </c>
      <c r="B48" s="330"/>
      <c r="C48" s="304" t="s">
        <v>92</v>
      </c>
      <c r="D48" s="305">
        <v>1099969</v>
      </c>
      <c r="E48" s="304" t="s">
        <v>1008</v>
      </c>
      <c r="F48" s="305" t="s">
        <v>1009</v>
      </c>
      <c r="G48" s="305" t="s">
        <v>1010</v>
      </c>
      <c r="H48" s="306">
        <v>7.88</v>
      </c>
      <c r="I48" s="306">
        <v>23.64</v>
      </c>
      <c r="J48" s="306">
        <v>94.56</v>
      </c>
      <c r="K48" s="305">
        <v>4</v>
      </c>
      <c r="L48" s="305">
        <v>3</v>
      </c>
      <c r="M48" s="305">
        <v>12</v>
      </c>
      <c r="N48" s="305"/>
      <c r="O48" s="307">
        <v>2.09</v>
      </c>
      <c r="P48" s="308">
        <v>2.09</v>
      </c>
      <c r="Q48" s="308">
        <v>7.75</v>
      </c>
      <c r="R48" s="308">
        <v>0.45900000000000002</v>
      </c>
      <c r="S48" s="308">
        <v>0.02</v>
      </c>
      <c r="T48" s="307">
        <v>6.22</v>
      </c>
      <c r="U48" s="308">
        <v>2.2130000000000001</v>
      </c>
      <c r="V48" s="308">
        <v>7.8129999999999997</v>
      </c>
      <c r="W48" s="308">
        <v>1.528</v>
      </c>
      <c r="X48" s="309">
        <v>6.2E-2</v>
      </c>
      <c r="Y48" s="307">
        <v>9.1999999999999993</v>
      </c>
      <c r="Z48" s="308">
        <v>6.7</v>
      </c>
      <c r="AA48" s="308">
        <v>8.52</v>
      </c>
      <c r="AB48" s="308">
        <v>6.41</v>
      </c>
      <c r="AC48" s="309">
        <v>0.3</v>
      </c>
      <c r="AD48" s="310">
        <v>48</v>
      </c>
      <c r="AE48" s="310">
        <v>40</v>
      </c>
      <c r="AF48" s="310">
        <v>48.08</v>
      </c>
      <c r="AG48" s="430">
        <v>979.3</v>
      </c>
      <c r="AH48" s="310">
        <v>53.42</v>
      </c>
      <c r="AI48" s="311">
        <v>29</v>
      </c>
      <c r="AJ48" s="311">
        <v>5</v>
      </c>
      <c r="AK48" s="331">
        <v>145</v>
      </c>
      <c r="AL48" s="312"/>
    </row>
    <row r="49" spans="1:38" ht="18" customHeight="1" x14ac:dyDescent="0.2">
      <c r="A49" s="69" t="s">
        <v>707</v>
      </c>
      <c r="B49" s="71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  <c r="AA49" s="71"/>
      <c r="AB49" s="71"/>
      <c r="AC49" s="71"/>
      <c r="AD49" s="71"/>
      <c r="AE49" s="71"/>
      <c r="AF49" s="71"/>
      <c r="AG49" s="71"/>
      <c r="AH49" s="71"/>
      <c r="AI49" s="71"/>
      <c r="AJ49" s="71"/>
      <c r="AK49" s="70"/>
    </row>
    <row r="50" spans="1:38" s="56" customFormat="1" ht="25.5" customHeight="1" x14ac:dyDescent="0.2">
      <c r="A50" s="75" t="s">
        <v>1011</v>
      </c>
      <c r="B50" s="327" t="s">
        <v>500</v>
      </c>
      <c r="C50" s="76" t="s">
        <v>92</v>
      </c>
      <c r="D50" s="77">
        <v>1592858</v>
      </c>
      <c r="E50" s="76" t="s">
        <v>1012</v>
      </c>
      <c r="F50" s="77" t="s">
        <v>1013</v>
      </c>
      <c r="G50" s="77" t="s">
        <v>1014</v>
      </c>
      <c r="H50" s="78">
        <v>10.210000000000001</v>
      </c>
      <c r="I50" s="78">
        <v>30.630000000000003</v>
      </c>
      <c r="J50" s="78">
        <v>122.52000000000001</v>
      </c>
      <c r="K50" s="77">
        <v>4</v>
      </c>
      <c r="L50" s="77">
        <v>3</v>
      </c>
      <c r="M50" s="77">
        <v>12</v>
      </c>
      <c r="N50" s="77"/>
      <c r="O50" s="79">
        <v>1.85</v>
      </c>
      <c r="P50" s="80">
        <v>1.85</v>
      </c>
      <c r="Q50" s="80">
        <v>8.5389999999999997</v>
      </c>
      <c r="R50" s="80">
        <v>0.59499999999999997</v>
      </c>
      <c r="S50" s="80">
        <v>1.7000000000000001E-2</v>
      </c>
      <c r="T50" s="79">
        <v>5.5979999999999999</v>
      </c>
      <c r="U50" s="80">
        <v>1.85</v>
      </c>
      <c r="V50" s="80">
        <v>8.5389999999999997</v>
      </c>
      <c r="W50" s="80">
        <v>1.786</v>
      </c>
      <c r="X50" s="81">
        <v>5.0999999999999997E-2</v>
      </c>
      <c r="Y50" s="79">
        <v>5.7519999999999998</v>
      </c>
      <c r="Z50" s="80">
        <v>7.6260000000000003</v>
      </c>
      <c r="AA50" s="80">
        <v>8.7520000000000007</v>
      </c>
      <c r="AB50" s="80">
        <v>7.165</v>
      </c>
      <c r="AC50" s="81">
        <v>0.222</v>
      </c>
      <c r="AD50" s="82">
        <v>48</v>
      </c>
      <c r="AE50" s="82">
        <v>40</v>
      </c>
      <c r="AF50" s="82">
        <v>48.751968503937007</v>
      </c>
      <c r="AG50" s="98">
        <v>1483</v>
      </c>
      <c r="AH50" s="82">
        <v>54.168555991100753</v>
      </c>
      <c r="AI50" s="83">
        <v>40</v>
      </c>
      <c r="AJ50" s="83">
        <v>5</v>
      </c>
      <c r="AK50" s="84">
        <v>200</v>
      </c>
      <c r="AL50" s="85"/>
    </row>
    <row r="51" spans="1:38" s="56" customFormat="1" ht="25.5" customHeight="1" x14ac:dyDescent="0.2">
      <c r="A51" s="75" t="s">
        <v>1015</v>
      </c>
      <c r="B51" s="327" t="s">
        <v>500</v>
      </c>
      <c r="C51" s="76" t="s">
        <v>92</v>
      </c>
      <c r="D51" s="77">
        <v>1592874</v>
      </c>
      <c r="E51" s="76" t="s">
        <v>1016</v>
      </c>
      <c r="F51" s="77" t="s">
        <v>1017</v>
      </c>
      <c r="G51" s="77" t="s">
        <v>1018</v>
      </c>
      <c r="H51" s="78">
        <v>10.210000000000001</v>
      </c>
      <c r="I51" s="78">
        <v>30.630000000000003</v>
      </c>
      <c r="J51" s="78">
        <v>122.52000000000001</v>
      </c>
      <c r="K51" s="77">
        <v>4</v>
      </c>
      <c r="L51" s="77">
        <v>3</v>
      </c>
      <c r="M51" s="77">
        <v>12</v>
      </c>
      <c r="N51" s="77"/>
      <c r="O51" s="79">
        <v>1.85</v>
      </c>
      <c r="P51" s="80">
        <v>1.85</v>
      </c>
      <c r="Q51" s="80">
        <v>8.5389999999999997</v>
      </c>
      <c r="R51" s="80">
        <v>0.59499999999999997</v>
      </c>
      <c r="S51" s="80">
        <v>1.7000000000000001E-2</v>
      </c>
      <c r="T51" s="79">
        <v>5.5979999999999999</v>
      </c>
      <c r="U51" s="80">
        <v>1.85</v>
      </c>
      <c r="V51" s="80">
        <v>8.5389999999999997</v>
      </c>
      <c r="W51" s="80">
        <v>1.786</v>
      </c>
      <c r="X51" s="81">
        <v>5.0999999999999997E-2</v>
      </c>
      <c r="Y51" s="79">
        <v>5.7519999999999998</v>
      </c>
      <c r="Z51" s="80">
        <v>7.6260000000000003</v>
      </c>
      <c r="AA51" s="80">
        <v>8.7520000000000007</v>
      </c>
      <c r="AB51" s="80">
        <v>7.165</v>
      </c>
      <c r="AC51" s="81">
        <v>0.222</v>
      </c>
      <c r="AD51" s="82">
        <v>48</v>
      </c>
      <c r="AE51" s="82">
        <v>40</v>
      </c>
      <c r="AF51" s="82">
        <v>48.751968503937007</v>
      </c>
      <c r="AG51" s="98">
        <v>1483</v>
      </c>
      <c r="AH51" s="82">
        <v>54.168555991100753</v>
      </c>
      <c r="AI51" s="83">
        <v>40</v>
      </c>
      <c r="AJ51" s="83">
        <v>5</v>
      </c>
      <c r="AK51" s="84">
        <v>200</v>
      </c>
      <c r="AL51" s="85"/>
    </row>
    <row r="52" spans="1:38" s="56" customFormat="1" ht="25.5" customHeight="1" x14ac:dyDescent="0.2">
      <c r="A52" s="75" t="s">
        <v>1019</v>
      </c>
      <c r="B52" s="327" t="s">
        <v>500</v>
      </c>
      <c r="C52" s="76" t="s">
        <v>92</v>
      </c>
      <c r="D52" s="77">
        <v>1592814</v>
      </c>
      <c r="E52" s="76" t="s">
        <v>1020</v>
      </c>
      <c r="F52" s="77" t="s">
        <v>1021</v>
      </c>
      <c r="G52" s="77" t="s">
        <v>1022</v>
      </c>
      <c r="H52" s="78">
        <v>10.210000000000001</v>
      </c>
      <c r="I52" s="78">
        <v>30.630000000000003</v>
      </c>
      <c r="J52" s="78">
        <v>122.52000000000001</v>
      </c>
      <c r="K52" s="77">
        <v>4</v>
      </c>
      <c r="L52" s="77">
        <v>3</v>
      </c>
      <c r="M52" s="77">
        <v>12</v>
      </c>
      <c r="N52" s="77"/>
      <c r="O52" s="79">
        <v>1.85</v>
      </c>
      <c r="P52" s="80">
        <v>1.85</v>
      </c>
      <c r="Q52" s="80">
        <v>8.5389999999999997</v>
      </c>
      <c r="R52" s="80">
        <v>0.59499999999999997</v>
      </c>
      <c r="S52" s="80">
        <v>1.7000000000000001E-2</v>
      </c>
      <c r="T52" s="79">
        <v>5.5979999999999999</v>
      </c>
      <c r="U52" s="80">
        <v>1.85</v>
      </c>
      <c r="V52" s="80">
        <v>8.5389999999999997</v>
      </c>
      <c r="W52" s="80">
        <v>1.786</v>
      </c>
      <c r="X52" s="81">
        <v>5.0999999999999997E-2</v>
      </c>
      <c r="Y52" s="79">
        <v>5.7519999999999998</v>
      </c>
      <c r="Z52" s="80">
        <v>7.6260000000000003</v>
      </c>
      <c r="AA52" s="80">
        <v>8.7520000000000007</v>
      </c>
      <c r="AB52" s="80">
        <v>7.165</v>
      </c>
      <c r="AC52" s="81">
        <v>0.222</v>
      </c>
      <c r="AD52" s="82">
        <v>48</v>
      </c>
      <c r="AE52" s="82">
        <v>40</v>
      </c>
      <c r="AF52" s="82">
        <v>48.751968503937007</v>
      </c>
      <c r="AG52" s="98">
        <v>1483</v>
      </c>
      <c r="AH52" s="82">
        <v>54.168555991100753</v>
      </c>
      <c r="AI52" s="83">
        <v>40</v>
      </c>
      <c r="AJ52" s="83">
        <v>5</v>
      </c>
      <c r="AK52" s="84">
        <v>200</v>
      </c>
      <c r="AL52" s="85"/>
    </row>
    <row r="53" spans="1:38" s="56" customFormat="1" ht="25.5" customHeight="1" x14ac:dyDescent="0.2">
      <c r="A53" s="75" t="s">
        <v>1023</v>
      </c>
      <c r="B53" s="327" t="s">
        <v>500</v>
      </c>
      <c r="C53" s="76" t="s">
        <v>92</v>
      </c>
      <c r="D53" s="77">
        <v>1592840</v>
      </c>
      <c r="E53" s="76" t="s">
        <v>1024</v>
      </c>
      <c r="F53" s="77" t="s">
        <v>1025</v>
      </c>
      <c r="G53" s="77" t="s">
        <v>1026</v>
      </c>
      <c r="H53" s="78">
        <v>10.210000000000001</v>
      </c>
      <c r="I53" s="78">
        <v>30.630000000000003</v>
      </c>
      <c r="J53" s="78">
        <v>122.52000000000001</v>
      </c>
      <c r="K53" s="77">
        <v>4</v>
      </c>
      <c r="L53" s="77">
        <v>3</v>
      </c>
      <c r="M53" s="77">
        <v>12</v>
      </c>
      <c r="N53" s="77"/>
      <c r="O53" s="79">
        <v>2.13</v>
      </c>
      <c r="P53" s="80">
        <v>2.13</v>
      </c>
      <c r="Q53" s="80">
        <v>8.9329999999999998</v>
      </c>
      <c r="R53" s="80">
        <v>0.92600000000000005</v>
      </c>
      <c r="S53" s="80">
        <v>2.3E-2</v>
      </c>
      <c r="T53" s="79">
        <v>6.4409999999999998</v>
      </c>
      <c r="U53" s="80">
        <v>2.13</v>
      </c>
      <c r="V53" s="80">
        <v>8.9329999999999998</v>
      </c>
      <c r="W53" s="80">
        <v>2.8</v>
      </c>
      <c r="X53" s="81">
        <v>7.0999999999999994E-2</v>
      </c>
      <c r="Y53" s="79">
        <v>6.6890000000000001</v>
      </c>
      <c r="Z53" s="80">
        <v>8.8740000000000006</v>
      </c>
      <c r="AA53" s="80">
        <v>9.2520000000000007</v>
      </c>
      <c r="AB53" s="80">
        <v>11.287000000000001</v>
      </c>
      <c r="AC53" s="81">
        <v>0.318</v>
      </c>
      <c r="AD53" s="82">
        <v>48</v>
      </c>
      <c r="AE53" s="82">
        <v>40</v>
      </c>
      <c r="AF53" s="82">
        <v>51.251968503937007</v>
      </c>
      <c r="AG53" s="98">
        <v>1630.18</v>
      </c>
      <c r="AH53" s="82">
        <v>56.946321997386725</v>
      </c>
      <c r="AI53" s="83">
        <v>28</v>
      </c>
      <c r="AJ53" s="83">
        <v>5</v>
      </c>
      <c r="AK53" s="84">
        <v>140</v>
      </c>
      <c r="AL53" s="85"/>
    </row>
    <row r="54" spans="1:38" s="56" customFormat="1" ht="25.5" customHeight="1" x14ac:dyDescent="0.2">
      <c r="A54" s="123" t="s">
        <v>1027</v>
      </c>
      <c r="B54" s="123" t="s">
        <v>1028</v>
      </c>
      <c r="C54" s="123" t="s">
        <v>92</v>
      </c>
      <c r="D54" s="123">
        <v>1822245</v>
      </c>
      <c r="E54" s="123" t="s">
        <v>1029</v>
      </c>
      <c r="F54" s="124" t="s">
        <v>1030</v>
      </c>
      <c r="G54" s="124" t="s">
        <v>1031</v>
      </c>
      <c r="H54" s="104">
        <v>9</v>
      </c>
      <c r="I54" s="104">
        <v>27</v>
      </c>
      <c r="J54" s="104">
        <v>108</v>
      </c>
      <c r="K54" s="124">
        <v>4</v>
      </c>
      <c r="L54" s="124">
        <v>3</v>
      </c>
      <c r="M54" s="124">
        <v>12</v>
      </c>
      <c r="N54" s="124" t="s">
        <v>377</v>
      </c>
      <c r="O54" s="125">
        <v>1.6870000000000001</v>
      </c>
      <c r="P54" s="126">
        <v>1.6870000000000001</v>
      </c>
      <c r="Q54" s="126">
        <v>7.75</v>
      </c>
      <c r="R54" s="126">
        <v>0.49199999999999999</v>
      </c>
      <c r="S54" s="126">
        <v>1.2999999999999999E-2</v>
      </c>
      <c r="T54" s="125">
        <v>5.0629999999999997</v>
      </c>
      <c r="U54" s="126">
        <v>1.6870000000000001</v>
      </c>
      <c r="V54" s="126">
        <v>7.75</v>
      </c>
      <c r="W54" s="126">
        <v>1.4770000000000001</v>
      </c>
      <c r="X54" s="127">
        <v>3.7999999999999999E-2</v>
      </c>
      <c r="Y54" s="126">
        <v>7.125</v>
      </c>
      <c r="Z54" s="126">
        <v>5.6870000000000003</v>
      </c>
      <c r="AA54" s="127">
        <v>8.125</v>
      </c>
      <c r="AB54" s="126">
        <v>6.1440000000000001</v>
      </c>
      <c r="AC54" s="127">
        <v>0.191</v>
      </c>
      <c r="AD54" s="128">
        <v>7.125</v>
      </c>
      <c r="AE54" s="128">
        <v>5.6870000000000003</v>
      </c>
      <c r="AF54" s="128">
        <v>8.125</v>
      </c>
      <c r="AG54" s="129">
        <v>6.1440000000000001</v>
      </c>
      <c r="AH54" s="128">
        <v>0.191</v>
      </c>
      <c r="AI54" s="130">
        <v>45</v>
      </c>
      <c r="AJ54" s="130">
        <v>6</v>
      </c>
      <c r="AK54" s="131">
        <v>270</v>
      </c>
      <c r="AL54" s="132"/>
    </row>
    <row r="55" spans="1:38" s="56" customFormat="1" ht="25.5" customHeight="1" x14ac:dyDescent="0.2">
      <c r="A55" s="123" t="s">
        <v>1032</v>
      </c>
      <c r="B55" s="123" t="s">
        <v>1028</v>
      </c>
      <c r="C55" s="123" t="s">
        <v>92</v>
      </c>
      <c r="D55" s="123">
        <v>1822254</v>
      </c>
      <c r="E55" s="123" t="s">
        <v>1033</v>
      </c>
      <c r="F55" s="124" t="s">
        <v>1034</v>
      </c>
      <c r="G55" s="124" t="s">
        <v>1035</v>
      </c>
      <c r="H55" s="104">
        <v>9</v>
      </c>
      <c r="I55" s="104">
        <v>27</v>
      </c>
      <c r="J55" s="104">
        <v>108</v>
      </c>
      <c r="K55" s="124">
        <v>4</v>
      </c>
      <c r="L55" s="124">
        <v>3</v>
      </c>
      <c r="M55" s="124">
        <v>12</v>
      </c>
      <c r="N55" s="124"/>
      <c r="O55" s="125">
        <v>1.85</v>
      </c>
      <c r="P55" s="126">
        <v>1.85</v>
      </c>
      <c r="Q55" s="126">
        <v>8.5399999999999991</v>
      </c>
      <c r="R55" s="126">
        <v>0.59299999999999997</v>
      </c>
      <c r="S55" s="126">
        <v>1.7000000000000001E-2</v>
      </c>
      <c r="T55" s="125">
        <v>5.6</v>
      </c>
      <c r="U55" s="126">
        <v>1.85</v>
      </c>
      <c r="V55" s="126">
        <v>8.5399999999999991</v>
      </c>
      <c r="W55" s="126">
        <v>1.7789999999999999</v>
      </c>
      <c r="X55" s="127">
        <v>5.0999999999999997E-2</v>
      </c>
      <c r="Y55" s="126">
        <v>5.8</v>
      </c>
      <c r="Z55" s="126">
        <v>7.65</v>
      </c>
      <c r="AA55" s="127">
        <v>8.7899999999999991</v>
      </c>
      <c r="AB55" s="126">
        <v>7.5</v>
      </c>
      <c r="AC55" s="127">
        <v>0.22600000000000001</v>
      </c>
      <c r="AD55" s="128">
        <v>48</v>
      </c>
      <c r="AE55" s="128">
        <v>40</v>
      </c>
      <c r="AF55" s="128">
        <v>48.95</v>
      </c>
      <c r="AG55" s="129">
        <v>1550</v>
      </c>
      <c r="AH55" s="128">
        <v>54.389000000000003</v>
      </c>
      <c r="AI55" s="130">
        <v>40</v>
      </c>
      <c r="AJ55" s="130">
        <v>5</v>
      </c>
      <c r="AK55" s="131">
        <v>200</v>
      </c>
      <c r="AL55" s="132"/>
    </row>
    <row r="56" spans="1:38" s="56" customFormat="1" ht="25.5" customHeight="1" x14ac:dyDescent="0.2">
      <c r="A56" s="123" t="s">
        <v>1036</v>
      </c>
      <c r="B56" s="123" t="s">
        <v>1028</v>
      </c>
      <c r="C56" s="123" t="s">
        <v>92</v>
      </c>
      <c r="D56" s="123">
        <v>1822255</v>
      </c>
      <c r="E56" s="123" t="s">
        <v>1037</v>
      </c>
      <c r="F56" s="124" t="s">
        <v>1038</v>
      </c>
      <c r="G56" s="124" t="s">
        <v>1039</v>
      </c>
      <c r="H56" s="104">
        <v>9</v>
      </c>
      <c r="I56" s="104"/>
      <c r="J56" s="104">
        <v>54</v>
      </c>
      <c r="K56" s="124">
        <v>1</v>
      </c>
      <c r="L56" s="124">
        <v>6</v>
      </c>
      <c r="M56" s="124">
        <v>6</v>
      </c>
      <c r="N56" s="124"/>
      <c r="O56" s="125">
        <v>2</v>
      </c>
      <c r="P56" s="126">
        <v>3</v>
      </c>
      <c r="Q56" s="126">
        <v>8</v>
      </c>
      <c r="R56" s="126">
        <v>0.57099999999999995</v>
      </c>
      <c r="S56" s="126">
        <v>2.8000000000000001E-2</v>
      </c>
      <c r="T56" s="125"/>
      <c r="U56" s="126"/>
      <c r="V56" s="126"/>
      <c r="W56" s="126"/>
      <c r="X56" s="127"/>
      <c r="Y56" s="126">
        <v>7.5</v>
      </c>
      <c r="Z56" s="126">
        <v>4.125</v>
      </c>
      <c r="AA56" s="127">
        <v>8.75</v>
      </c>
      <c r="AB56" s="126">
        <v>3.5009999999999999</v>
      </c>
      <c r="AC56" s="127">
        <v>0.157</v>
      </c>
      <c r="AD56" s="128">
        <v>18.898</v>
      </c>
      <c r="AE56" s="128">
        <v>15.747999999999999</v>
      </c>
      <c r="AF56" s="128">
        <v>48.747999999999998</v>
      </c>
      <c r="AG56" s="129">
        <v>1100.2650000000001</v>
      </c>
      <c r="AH56" s="128">
        <v>8.3960000000000008</v>
      </c>
      <c r="AI56" s="130">
        <v>60</v>
      </c>
      <c r="AJ56" s="130">
        <v>5</v>
      </c>
      <c r="AK56" s="131">
        <v>300</v>
      </c>
      <c r="AL56" s="132"/>
    </row>
    <row r="57" spans="1:38" ht="18" customHeight="1" x14ac:dyDescent="0.2">
      <c r="A57" s="69" t="s">
        <v>733</v>
      </c>
      <c r="B57" s="71"/>
      <c r="C57" s="71"/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71"/>
      <c r="U57" s="71"/>
      <c r="V57" s="71"/>
      <c r="W57" s="71"/>
      <c r="X57" s="71"/>
      <c r="Y57" s="71"/>
      <c r="Z57" s="71"/>
      <c r="AA57" s="71"/>
      <c r="AB57" s="71"/>
      <c r="AC57" s="71"/>
      <c r="AD57" s="71"/>
      <c r="AE57" s="71"/>
      <c r="AF57" s="71"/>
      <c r="AG57" s="71"/>
      <c r="AH57" s="71"/>
      <c r="AI57" s="71"/>
      <c r="AJ57" s="71"/>
      <c r="AK57" s="70"/>
    </row>
    <row r="58" spans="1:38" s="57" customFormat="1" ht="25.5" customHeight="1" x14ac:dyDescent="0.2">
      <c r="A58" s="86" t="s">
        <v>1040</v>
      </c>
      <c r="B58" s="88"/>
      <c r="C58" s="88" t="s">
        <v>92</v>
      </c>
      <c r="D58" s="87">
        <v>1246868</v>
      </c>
      <c r="E58" s="88" t="s">
        <v>1041</v>
      </c>
      <c r="F58" s="87" t="s">
        <v>1042</v>
      </c>
      <c r="G58" s="87" t="s">
        <v>1043</v>
      </c>
      <c r="H58" s="89">
        <v>6.1</v>
      </c>
      <c r="I58" s="89">
        <v>18.299999999999997</v>
      </c>
      <c r="J58" s="89">
        <v>73.199999999999989</v>
      </c>
      <c r="K58" s="87">
        <v>4</v>
      </c>
      <c r="L58" s="87">
        <v>3</v>
      </c>
      <c r="M58" s="87">
        <v>12</v>
      </c>
      <c r="N58" s="87"/>
      <c r="O58" s="90">
        <v>1.89</v>
      </c>
      <c r="P58" s="91">
        <v>3.4</v>
      </c>
      <c r="Q58" s="91">
        <v>8.6880000000000006</v>
      </c>
      <c r="R58" s="91">
        <v>1.1399999999999999</v>
      </c>
      <c r="S58" s="91">
        <v>3.2000000000000001E-2</v>
      </c>
      <c r="T58" s="90">
        <v>5.6</v>
      </c>
      <c r="U58" s="91">
        <v>3.44</v>
      </c>
      <c r="V58" s="91">
        <v>8.86</v>
      </c>
      <c r="W58" s="91">
        <v>3.5009999999999999</v>
      </c>
      <c r="X58" s="92">
        <v>9.9000000000000005E-2</v>
      </c>
      <c r="Y58" s="90">
        <v>11.76</v>
      </c>
      <c r="Z58" s="91">
        <v>7.39</v>
      </c>
      <c r="AA58" s="91">
        <v>9.58</v>
      </c>
      <c r="AB58" s="91">
        <v>14.7</v>
      </c>
      <c r="AC58" s="92">
        <v>0.48199999999999998</v>
      </c>
      <c r="AD58" s="93">
        <v>48</v>
      </c>
      <c r="AE58" s="93">
        <v>40</v>
      </c>
      <c r="AF58" s="93">
        <v>43.320078740157477</v>
      </c>
      <c r="AG58" s="97">
        <v>1226</v>
      </c>
      <c r="AH58" s="93">
        <v>48.133170886746477</v>
      </c>
      <c r="AI58" s="94">
        <v>20</v>
      </c>
      <c r="AJ58" s="94">
        <v>4</v>
      </c>
      <c r="AK58" s="95">
        <v>80</v>
      </c>
      <c r="AL58" s="96"/>
    </row>
    <row r="59" spans="1:38" s="57" customFormat="1" ht="25.5" customHeight="1" x14ac:dyDescent="0.2">
      <c r="A59" s="86" t="s">
        <v>1044</v>
      </c>
      <c r="B59" s="88"/>
      <c r="C59" s="88" t="s">
        <v>92</v>
      </c>
      <c r="D59" s="87">
        <v>1396369</v>
      </c>
      <c r="E59" s="88" t="s">
        <v>1045</v>
      </c>
      <c r="F59" s="87" t="s">
        <v>1046</v>
      </c>
      <c r="G59" s="87" t="s">
        <v>1047</v>
      </c>
      <c r="H59" s="89">
        <v>6.1</v>
      </c>
      <c r="I59" s="89">
        <v>18.299999999999997</v>
      </c>
      <c r="J59" s="89">
        <v>73.199999999999989</v>
      </c>
      <c r="K59" s="87">
        <v>4</v>
      </c>
      <c r="L59" s="87">
        <v>3</v>
      </c>
      <c r="M59" s="87">
        <v>12</v>
      </c>
      <c r="N59" s="87"/>
      <c r="O59" s="90">
        <v>1.8129999999999999</v>
      </c>
      <c r="P59" s="91">
        <v>2.5</v>
      </c>
      <c r="Q59" s="91">
        <v>6.15</v>
      </c>
      <c r="R59" s="91">
        <v>0.47199999999999998</v>
      </c>
      <c r="S59" s="91">
        <v>1.4E-2</v>
      </c>
      <c r="T59" s="90">
        <v>4.875</v>
      </c>
      <c r="U59" s="91">
        <v>2.5630000000000002</v>
      </c>
      <c r="V59" s="91">
        <v>6.1870000000000003</v>
      </c>
      <c r="W59" s="91">
        <v>1.482</v>
      </c>
      <c r="X59" s="92">
        <v>4.4999999999999998E-2</v>
      </c>
      <c r="Y59" s="90">
        <v>10.382</v>
      </c>
      <c r="Z59" s="91">
        <v>5.758</v>
      </c>
      <c r="AA59" s="91">
        <v>6.89</v>
      </c>
      <c r="AB59" s="91">
        <v>6.226</v>
      </c>
      <c r="AC59" s="92">
        <v>0.23799999999999999</v>
      </c>
      <c r="AD59" s="93">
        <v>48.03110236220472</v>
      </c>
      <c r="AE59" s="93">
        <v>40.157086614173224</v>
      </c>
      <c r="AF59" s="93">
        <v>46.840157480314964</v>
      </c>
      <c r="AG59" s="97">
        <v>1095.9680000000001</v>
      </c>
      <c r="AH59" s="93">
        <v>52.282586432178555</v>
      </c>
      <c r="AI59" s="94">
        <v>28</v>
      </c>
      <c r="AJ59" s="94">
        <v>6</v>
      </c>
      <c r="AK59" s="95">
        <v>168</v>
      </c>
      <c r="AL59" s="96"/>
    </row>
    <row r="60" spans="1:38" s="133" customFormat="1" ht="25.5" customHeight="1" x14ac:dyDescent="0.2">
      <c r="A60" s="122" t="s">
        <v>1048</v>
      </c>
      <c r="B60" s="123" t="s">
        <v>1049</v>
      </c>
      <c r="C60" s="123" t="s">
        <v>92</v>
      </c>
      <c r="D60" s="87">
        <v>1818016</v>
      </c>
      <c r="E60" s="123" t="s">
        <v>1050</v>
      </c>
      <c r="F60" s="124" t="s">
        <v>1051</v>
      </c>
      <c r="G60" s="124" t="s">
        <v>1052</v>
      </c>
      <c r="H60" s="104">
        <v>6.82</v>
      </c>
      <c r="I60" s="104"/>
      <c r="J60" s="104">
        <v>40.92</v>
      </c>
      <c r="K60" s="124">
        <v>1</v>
      </c>
      <c r="L60" s="124">
        <v>6</v>
      </c>
      <c r="M60" s="124">
        <v>6</v>
      </c>
      <c r="N60" s="124"/>
      <c r="O60" s="454">
        <v>3.4060000000000001</v>
      </c>
      <c r="P60" s="314">
        <v>3.4060000000000001</v>
      </c>
      <c r="Q60" s="314">
        <v>2.9380000000000002</v>
      </c>
      <c r="R60" s="314">
        <v>0.56000000000000005</v>
      </c>
      <c r="S60" s="314">
        <v>0.02</v>
      </c>
      <c r="T60" s="125"/>
      <c r="U60" s="126"/>
      <c r="V60" s="126"/>
      <c r="W60" s="126"/>
      <c r="X60" s="127"/>
      <c r="Y60" s="454">
        <v>10.74</v>
      </c>
      <c r="Z60" s="314">
        <v>7.24</v>
      </c>
      <c r="AA60" s="314">
        <v>3.48</v>
      </c>
      <c r="AB60" s="314">
        <v>3.6989999999999998</v>
      </c>
      <c r="AC60" s="315">
        <v>0.157</v>
      </c>
      <c r="AD60" s="455">
        <v>48</v>
      </c>
      <c r="AE60" s="455">
        <v>40</v>
      </c>
      <c r="AF60" s="456">
        <v>51.956000000000003</v>
      </c>
      <c r="AG60" s="129">
        <v>1027</v>
      </c>
      <c r="AH60" s="128">
        <v>57.728999999999999</v>
      </c>
      <c r="AI60" s="130">
        <v>22</v>
      </c>
      <c r="AJ60" s="130">
        <v>12</v>
      </c>
      <c r="AK60" s="131">
        <v>264</v>
      </c>
      <c r="AL60" s="132"/>
    </row>
    <row r="61" spans="1:38" ht="18" customHeight="1" x14ac:dyDescent="0.2">
      <c r="A61" s="69" t="s">
        <v>1053</v>
      </c>
      <c r="B61" s="71"/>
      <c r="C61" s="71"/>
      <c r="D61" s="71"/>
      <c r="E61" s="71"/>
      <c r="F61" s="71"/>
      <c r="G61" s="71"/>
      <c r="H61" s="71"/>
      <c r="I61" s="71"/>
      <c r="J61" s="71"/>
      <c r="K61" s="71"/>
      <c r="L61" s="71"/>
      <c r="M61" s="71"/>
      <c r="N61" s="71"/>
      <c r="O61" s="71"/>
      <c r="P61" s="71"/>
      <c r="Q61" s="71"/>
      <c r="R61" s="71"/>
      <c r="S61" s="71"/>
      <c r="T61" s="71"/>
      <c r="U61" s="71"/>
      <c r="V61" s="71"/>
      <c r="W61" s="71"/>
      <c r="X61" s="71"/>
      <c r="Y61" s="71"/>
      <c r="Z61" s="71"/>
      <c r="AA61" s="71"/>
      <c r="AB61" s="71"/>
      <c r="AC61" s="71"/>
      <c r="AD61" s="71"/>
      <c r="AE61" s="71"/>
      <c r="AF61" s="71"/>
      <c r="AG61" s="71"/>
      <c r="AH61" s="71"/>
      <c r="AI61" s="71"/>
      <c r="AJ61" s="71"/>
      <c r="AK61" s="70"/>
    </row>
    <row r="62" spans="1:38" s="57" customFormat="1" ht="25.5" customHeight="1" x14ac:dyDescent="0.2">
      <c r="A62" s="86" t="s">
        <v>1054</v>
      </c>
      <c r="B62" s="88"/>
      <c r="C62" s="88" t="s">
        <v>92</v>
      </c>
      <c r="D62" s="87">
        <v>1597664</v>
      </c>
      <c r="E62" s="88" t="s">
        <v>1055</v>
      </c>
      <c r="F62" s="87" t="s">
        <v>1056</v>
      </c>
      <c r="G62" s="87" t="s">
        <v>1057</v>
      </c>
      <c r="H62" s="89">
        <v>2.0499999999999998</v>
      </c>
      <c r="I62" s="89"/>
      <c r="J62" s="89">
        <v>20.5</v>
      </c>
      <c r="K62" s="87">
        <v>1</v>
      </c>
      <c r="L62" s="87">
        <v>10</v>
      </c>
      <c r="M62" s="87">
        <v>10</v>
      </c>
      <c r="N62" s="87"/>
      <c r="O62" s="90">
        <v>0.68700000000000006</v>
      </c>
      <c r="P62" s="91">
        <v>3.1880000000000002</v>
      </c>
      <c r="Q62" s="91">
        <v>3.9380000000000002</v>
      </c>
      <c r="R62" s="91">
        <v>3.1E-2</v>
      </c>
      <c r="S62" s="91">
        <v>5.0000000000000001E-3</v>
      </c>
      <c r="T62" s="90">
        <v>6.88</v>
      </c>
      <c r="U62" s="91">
        <v>3.25</v>
      </c>
      <c r="V62" s="91">
        <v>4</v>
      </c>
      <c r="W62" s="91">
        <v>0.39</v>
      </c>
      <c r="X62" s="92">
        <v>0.05</v>
      </c>
      <c r="Y62" s="90">
        <v>9.0630000000000006</v>
      </c>
      <c r="Z62" s="91">
        <v>3.6949999999999998</v>
      </c>
      <c r="AA62" s="91">
        <v>4.8899999999999997</v>
      </c>
      <c r="AB62" s="91">
        <v>0.56899999999999995</v>
      </c>
      <c r="AC62" s="92">
        <v>9.5000000000000001E-2</v>
      </c>
      <c r="AD62" s="93">
        <v>48</v>
      </c>
      <c r="AE62" s="93">
        <v>40</v>
      </c>
      <c r="AF62" s="93">
        <v>49.011417322834646</v>
      </c>
      <c r="AG62" s="97">
        <v>311.31476099999998</v>
      </c>
      <c r="AH62" s="93">
        <v>54.456828053819265</v>
      </c>
      <c r="AI62" s="94">
        <v>53</v>
      </c>
      <c r="AJ62" s="94">
        <v>9</v>
      </c>
      <c r="AK62" s="95">
        <v>477</v>
      </c>
      <c r="AL62" s="96"/>
    </row>
    <row r="63" spans="1:38" s="133" customFormat="1" ht="25.5" customHeight="1" x14ac:dyDescent="0.2">
      <c r="A63" s="122" t="s">
        <v>1058</v>
      </c>
      <c r="B63" s="123" t="s">
        <v>505</v>
      </c>
      <c r="C63" s="88" t="s">
        <v>92</v>
      </c>
      <c r="D63" s="87">
        <v>1817129</v>
      </c>
      <c r="E63" s="123" t="s">
        <v>1059</v>
      </c>
      <c r="F63" s="124" t="s">
        <v>1060</v>
      </c>
      <c r="G63" s="124" t="s">
        <v>1061</v>
      </c>
      <c r="H63" s="104">
        <v>6.22</v>
      </c>
      <c r="I63" s="104"/>
      <c r="J63" s="104">
        <v>49.76</v>
      </c>
      <c r="K63" s="124">
        <v>1</v>
      </c>
      <c r="L63" s="124">
        <v>8</v>
      </c>
      <c r="M63" s="124">
        <v>8</v>
      </c>
      <c r="N63" s="124" t="s">
        <v>509</v>
      </c>
      <c r="O63" s="125">
        <v>3</v>
      </c>
      <c r="P63" s="126">
        <v>0.78700000000000003</v>
      </c>
      <c r="Q63" s="126">
        <v>5</v>
      </c>
      <c r="R63" s="126">
        <v>4.3999999999999997E-2</v>
      </c>
      <c r="S63" s="126">
        <v>7.0000000000000001E-3</v>
      </c>
      <c r="T63" s="126">
        <v>7.3620000000000001</v>
      </c>
      <c r="U63" s="126">
        <v>3.0710000000000002</v>
      </c>
      <c r="V63" s="126">
        <v>5</v>
      </c>
      <c r="W63" s="126">
        <v>0.42099999999999999</v>
      </c>
      <c r="X63" s="127">
        <v>6.5000000000000002E-2</v>
      </c>
      <c r="Y63" s="125">
        <v>9.5</v>
      </c>
      <c r="Z63" s="126">
        <v>3.7480000000000002</v>
      </c>
      <c r="AA63" s="126">
        <v>5.681</v>
      </c>
      <c r="AB63" s="126">
        <v>0.56999999999999995</v>
      </c>
      <c r="AC63" s="127">
        <v>0.11700000000000001</v>
      </c>
      <c r="AD63" s="128">
        <v>47.5</v>
      </c>
      <c r="AE63" s="128">
        <v>39.5</v>
      </c>
      <c r="AF63" s="128">
        <v>50.441000000000003</v>
      </c>
      <c r="AG63" s="129">
        <v>311</v>
      </c>
      <c r="AH63" s="128">
        <v>54.768000000000001</v>
      </c>
      <c r="AI63" s="130">
        <v>52</v>
      </c>
      <c r="AJ63" s="130">
        <v>8</v>
      </c>
      <c r="AK63" s="131">
        <v>416</v>
      </c>
      <c r="AL63" s="132"/>
    </row>
    <row r="64" spans="1:38" s="133" customFormat="1" ht="25.5" customHeight="1" x14ac:dyDescent="0.2">
      <c r="A64" s="122" t="s">
        <v>1062</v>
      </c>
      <c r="B64" s="123" t="s">
        <v>505</v>
      </c>
      <c r="C64" s="88" t="s">
        <v>92</v>
      </c>
      <c r="D64" s="87">
        <v>1817107</v>
      </c>
      <c r="E64" s="123" t="s">
        <v>1063</v>
      </c>
      <c r="F64" s="124" t="s">
        <v>1064</v>
      </c>
      <c r="G64" s="124" t="s">
        <v>1065</v>
      </c>
      <c r="H64" s="104">
        <v>6.22</v>
      </c>
      <c r="I64" s="104"/>
      <c r="J64" s="104">
        <v>49.76</v>
      </c>
      <c r="K64" s="124">
        <v>1</v>
      </c>
      <c r="L64" s="124">
        <v>8</v>
      </c>
      <c r="M64" s="124">
        <v>8</v>
      </c>
      <c r="N64" s="124" t="s">
        <v>509</v>
      </c>
      <c r="O64" s="125">
        <v>3</v>
      </c>
      <c r="P64" s="126">
        <v>0.78700000000000003</v>
      </c>
      <c r="Q64" s="126">
        <v>5</v>
      </c>
      <c r="R64" s="126">
        <v>4.3999999999999997E-2</v>
      </c>
      <c r="S64" s="126">
        <v>7.0000000000000001E-3</v>
      </c>
      <c r="T64" s="126">
        <v>7.3620000000000001</v>
      </c>
      <c r="U64" s="126">
        <v>3.0710000000000002</v>
      </c>
      <c r="V64" s="126">
        <v>5</v>
      </c>
      <c r="W64" s="126">
        <v>0.42099999999999999</v>
      </c>
      <c r="X64" s="127">
        <v>6.5000000000000002E-2</v>
      </c>
      <c r="Y64" s="125">
        <v>9.5</v>
      </c>
      <c r="Z64" s="126">
        <v>3.7480000000000002</v>
      </c>
      <c r="AA64" s="126">
        <v>5.681</v>
      </c>
      <c r="AB64" s="126">
        <v>0.56999999999999995</v>
      </c>
      <c r="AC64" s="127">
        <v>0.11700000000000001</v>
      </c>
      <c r="AD64" s="128">
        <v>47.5</v>
      </c>
      <c r="AE64" s="128">
        <v>39.5</v>
      </c>
      <c r="AF64" s="128">
        <v>50.441000000000003</v>
      </c>
      <c r="AG64" s="129">
        <v>311</v>
      </c>
      <c r="AH64" s="128">
        <v>54.768000000000001</v>
      </c>
      <c r="AI64" s="130">
        <v>52</v>
      </c>
      <c r="AJ64" s="130">
        <v>8</v>
      </c>
      <c r="AK64" s="131">
        <v>416</v>
      </c>
      <c r="AL64" s="132"/>
    </row>
    <row r="65" spans="1:38" s="133" customFormat="1" ht="25.5" customHeight="1" x14ac:dyDescent="0.2">
      <c r="A65" s="69" t="s">
        <v>1066</v>
      </c>
      <c r="B65" s="71"/>
      <c r="C65" s="71"/>
      <c r="D65" s="71"/>
      <c r="E65" s="71"/>
      <c r="F65" s="71"/>
      <c r="G65" s="71"/>
      <c r="H65" s="71"/>
      <c r="I65" s="71"/>
      <c r="J65" s="71"/>
      <c r="K65" s="71"/>
      <c r="L65" s="71"/>
      <c r="M65" s="71"/>
      <c r="N65" s="71"/>
      <c r="O65" s="71"/>
      <c r="P65" s="71"/>
      <c r="Q65" s="71"/>
      <c r="R65" s="71"/>
      <c r="S65" s="71"/>
      <c r="T65" s="71"/>
      <c r="U65" s="71"/>
      <c r="V65" s="71"/>
      <c r="W65" s="71"/>
      <c r="X65" s="71"/>
      <c r="Y65" s="71"/>
      <c r="Z65" s="71"/>
      <c r="AA65" s="71"/>
      <c r="AB65" s="71"/>
      <c r="AC65" s="71"/>
      <c r="AD65" s="71"/>
      <c r="AE65" s="71"/>
      <c r="AF65" s="71"/>
      <c r="AG65" s="71"/>
      <c r="AH65" s="71"/>
      <c r="AI65" s="71"/>
      <c r="AJ65" s="71"/>
      <c r="AK65" s="70"/>
      <c r="AL65" s="1"/>
    </row>
    <row r="66" spans="1:38" s="133" customFormat="1" ht="25.5" customHeight="1" x14ac:dyDescent="0.2">
      <c r="A66" s="122" t="s">
        <v>1067</v>
      </c>
      <c r="B66" s="123" t="s">
        <v>1068</v>
      </c>
      <c r="C66" s="88" t="s">
        <v>92</v>
      </c>
      <c r="D66" s="124">
        <v>1597664</v>
      </c>
      <c r="E66" s="123" t="s">
        <v>1069</v>
      </c>
      <c r="F66" s="124" t="s">
        <v>1070</v>
      </c>
      <c r="G66" s="124" t="s">
        <v>1071</v>
      </c>
      <c r="H66" s="104">
        <v>2.09</v>
      </c>
      <c r="I66" s="104"/>
      <c r="J66" s="104">
        <v>25.08</v>
      </c>
      <c r="K66" s="124">
        <v>1</v>
      </c>
      <c r="L66" s="124">
        <v>12</v>
      </c>
      <c r="M66" s="124">
        <v>12</v>
      </c>
      <c r="N66" s="124"/>
      <c r="O66" s="125">
        <v>0.95</v>
      </c>
      <c r="P66" s="126">
        <v>1.92</v>
      </c>
      <c r="Q66" s="126">
        <v>4.375</v>
      </c>
      <c r="R66" s="126">
        <v>0.19</v>
      </c>
      <c r="S66" s="126">
        <v>5.0000000000000001E-3</v>
      </c>
      <c r="T66" s="126"/>
      <c r="U66" s="126"/>
      <c r="V66" s="126"/>
      <c r="W66" s="126"/>
      <c r="X66" s="127"/>
      <c r="Y66" s="125">
        <v>6.125</v>
      </c>
      <c r="Z66" s="126">
        <v>4.25</v>
      </c>
      <c r="AA66" s="126">
        <v>6.1239999999999997</v>
      </c>
      <c r="AB66" s="126">
        <v>2.3679999999999999</v>
      </c>
      <c r="AC66" s="127">
        <v>9.1999999999999998E-2</v>
      </c>
      <c r="AD66" s="128">
        <v>6.125</v>
      </c>
      <c r="AE66" s="128">
        <v>4.25</v>
      </c>
      <c r="AF66" s="128">
        <v>6.1239999999999997</v>
      </c>
      <c r="AG66" s="129">
        <v>2.3679999999999999</v>
      </c>
      <c r="AH66" s="128">
        <v>9.1999999999999998E-2</v>
      </c>
      <c r="AI66" s="130">
        <v>70</v>
      </c>
      <c r="AJ66" s="130">
        <v>7</v>
      </c>
      <c r="AK66" s="131">
        <v>490</v>
      </c>
      <c r="AL66" s="132"/>
    </row>
    <row r="67" spans="1:38" ht="14.25" customHeight="1" x14ac:dyDescent="0.2">
      <c r="B67" s="58" t="s">
        <v>1072</v>
      </c>
      <c r="C67" s="58"/>
      <c r="F67" s="58"/>
      <c r="G67" s="58"/>
    </row>
    <row r="68" spans="1:38" ht="14.25" customHeight="1" x14ac:dyDescent="0.2">
      <c r="B68" s="57"/>
      <c r="C68" s="57"/>
      <c r="F68" s="56"/>
      <c r="G68" s="56"/>
    </row>
    <row r="69" spans="1:38" ht="14.25" customHeight="1" x14ac:dyDescent="0.2">
      <c r="B69" s="57"/>
      <c r="C69" s="57"/>
      <c r="F69" s="56"/>
      <c r="G69" s="56"/>
    </row>
    <row r="70" spans="1:38" ht="14.25" customHeight="1" x14ac:dyDescent="0.2">
      <c r="B70" s="57"/>
      <c r="C70" s="57"/>
      <c r="F70" s="56"/>
      <c r="G70" s="56"/>
    </row>
    <row r="71" spans="1:38" ht="14.25" customHeight="1" x14ac:dyDescent="0.2">
      <c r="B71" s="57"/>
      <c r="C71" s="57"/>
      <c r="F71" s="56"/>
      <c r="G71" s="56"/>
    </row>
    <row r="72" spans="1:38" ht="14.25" customHeight="1" x14ac:dyDescent="0.2">
      <c r="B72" s="57"/>
      <c r="C72" s="57"/>
    </row>
    <row r="73" spans="1:38" ht="14.25" customHeight="1" x14ac:dyDescent="0.2">
      <c r="B73" s="57"/>
      <c r="C73" s="57"/>
    </row>
    <row r="74" spans="1:38" ht="14.25" customHeight="1" x14ac:dyDescent="0.2">
      <c r="B74" s="57"/>
      <c r="C74" s="57"/>
    </row>
    <row r="75" spans="1:38" ht="14.25" customHeight="1" x14ac:dyDescent="0.2">
      <c r="B75" s="57"/>
      <c r="C75" s="57"/>
    </row>
    <row r="76" spans="1:38" ht="14.25" customHeight="1" x14ac:dyDescent="0.2">
      <c r="B76" s="57"/>
      <c r="C76" s="57"/>
      <c r="D76" s="440"/>
    </row>
    <row r="77" spans="1:38" ht="14.25" customHeight="1" x14ac:dyDescent="0.2">
      <c r="B77" s="57"/>
      <c r="C77" s="57"/>
    </row>
    <row r="78" spans="1:38" ht="14.25" customHeight="1" x14ac:dyDescent="0.2">
      <c r="B78" s="57"/>
      <c r="C78" s="57"/>
    </row>
    <row r="79" spans="1:38" ht="14.25" customHeight="1" x14ac:dyDescent="0.2">
      <c r="B79" s="57"/>
      <c r="C79" s="57"/>
    </row>
    <row r="80" spans="1:38" ht="14.25" customHeight="1" x14ac:dyDescent="0.2">
      <c r="B80" s="57"/>
      <c r="C80" s="57"/>
    </row>
    <row r="81" spans="2:3" ht="14.25" customHeight="1" x14ac:dyDescent="0.2">
      <c r="B81" s="57"/>
      <c r="C81" s="57"/>
    </row>
    <row r="82" spans="2:3" ht="14.25" customHeight="1" x14ac:dyDescent="0.2">
      <c r="B82" s="57"/>
      <c r="C82" s="57"/>
    </row>
    <row r="83" spans="2:3" ht="14.25" customHeight="1" x14ac:dyDescent="0.2">
      <c r="B83" s="57"/>
      <c r="C83" s="57"/>
    </row>
    <row r="84" spans="2:3" ht="14.25" customHeight="1" x14ac:dyDescent="0.2">
      <c r="B84" s="57"/>
      <c r="C84" s="57"/>
    </row>
    <row r="85" spans="2:3" ht="14.25" customHeight="1" x14ac:dyDescent="0.2">
      <c r="B85" s="57"/>
      <c r="C85" s="57"/>
    </row>
    <row r="86" spans="2:3" ht="14.25" customHeight="1" x14ac:dyDescent="0.2">
      <c r="B86" s="57"/>
      <c r="C86" s="57"/>
    </row>
    <row r="87" spans="2:3" ht="14.25" customHeight="1" x14ac:dyDescent="0.2">
      <c r="B87" s="57"/>
      <c r="C87" s="57"/>
    </row>
    <row r="88" spans="2:3" ht="14.25" customHeight="1" x14ac:dyDescent="0.2">
      <c r="B88" s="57"/>
      <c r="C88" s="57"/>
    </row>
    <row r="89" spans="2:3" ht="14.25" customHeight="1" x14ac:dyDescent="0.2">
      <c r="B89" s="57"/>
      <c r="C89" s="57"/>
    </row>
    <row r="90" spans="2:3" ht="14.25" customHeight="1" x14ac:dyDescent="0.2">
      <c r="B90" s="57"/>
      <c r="C90" s="57"/>
    </row>
    <row r="91" spans="2:3" ht="14.25" customHeight="1" x14ac:dyDescent="0.2">
      <c r="B91" s="57"/>
      <c r="C91" s="57"/>
    </row>
    <row r="92" spans="2:3" ht="14.25" customHeight="1" x14ac:dyDescent="0.2">
      <c r="B92" s="57"/>
      <c r="C92" s="57"/>
    </row>
    <row r="93" spans="2:3" ht="14.25" customHeight="1" x14ac:dyDescent="0.2">
      <c r="B93" s="57"/>
      <c r="C93" s="57"/>
    </row>
    <row r="94" spans="2:3" ht="14.25" customHeight="1" x14ac:dyDescent="0.2">
      <c r="B94" s="57"/>
      <c r="C94" s="57"/>
    </row>
    <row r="95" spans="2:3" ht="14.25" customHeight="1" x14ac:dyDescent="0.2">
      <c r="B95" s="57"/>
      <c r="C95" s="57"/>
    </row>
    <row r="96" spans="2:3" ht="14.25" customHeight="1" x14ac:dyDescent="0.2">
      <c r="B96" s="56"/>
      <c r="C96" s="56"/>
    </row>
    <row r="97" spans="2:3" ht="14.25" customHeight="1" x14ac:dyDescent="0.2">
      <c r="B97" s="56"/>
      <c r="C97" s="56"/>
    </row>
    <row r="98" spans="2:3" ht="14.25" customHeight="1" x14ac:dyDescent="0.2">
      <c r="B98" s="56"/>
      <c r="C98" s="56"/>
    </row>
    <row r="99" spans="2:3" ht="14.25" customHeight="1" x14ac:dyDescent="0.2">
      <c r="B99" s="56"/>
      <c r="C99" s="56"/>
    </row>
    <row r="100" spans="2:3" ht="14.25" customHeight="1" x14ac:dyDescent="0.2">
      <c r="B100" s="56"/>
      <c r="C100" s="56"/>
    </row>
    <row r="101" spans="2:3" ht="14.25" customHeight="1" x14ac:dyDescent="0.2">
      <c r="B101" s="56"/>
      <c r="C101" s="56"/>
    </row>
    <row r="102" spans="2:3" ht="14.25" customHeight="1" x14ac:dyDescent="0.2">
      <c r="B102" s="56"/>
      <c r="C102" s="56"/>
    </row>
    <row r="103" spans="2:3" ht="14.25" customHeight="1" x14ac:dyDescent="0.2">
      <c r="B103" s="56"/>
      <c r="C103" s="56"/>
    </row>
    <row r="104" spans="2:3" ht="14.25" customHeight="1" x14ac:dyDescent="0.2">
      <c r="B104" s="56"/>
      <c r="C104" s="56"/>
    </row>
    <row r="105" spans="2:3" ht="14.25" customHeight="1" x14ac:dyDescent="0.2">
      <c r="B105" s="56"/>
      <c r="C105" s="56"/>
    </row>
  </sheetData>
  <autoFilter ref="A7:AK67" xr:uid="{593A43C9-BCF5-42F8-9B73-C55BFA82ECE3}"/>
  <phoneticPr fontId="27" type="noConversion"/>
  <hyperlinks>
    <hyperlink ref="Q3" r:id="rId1" xr:uid="{6FA6A2CF-A4E4-450A-9872-DCB9F842FBF6}"/>
  </hyperlinks>
  <pageMargins left="0.7" right="0.7" top="0.75" bottom="0.75" header="0.3" footer="0.3"/>
  <pageSetup paperSize="17" scale="37" fitToHeight="0" orientation="landscape" r:id="rId2"/>
  <rowBreaks count="1" manualBreakCount="1">
    <brk id="22" max="33" man="1"/>
  </rowBreaks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53E3F4-CE44-4440-8EF7-868E93B4C5C4}">
  <sheetPr>
    <pageSetUpPr fitToPage="1"/>
  </sheetPr>
  <dimension ref="A1:AK31"/>
  <sheetViews>
    <sheetView showGridLines="0" zoomScaleNormal="100" workbookViewId="0">
      <pane ySplit="7" topLeftCell="A17" activePane="bottomLeft" state="frozen"/>
      <selection activeCell="U14" sqref="U14"/>
      <selection pane="bottomLeft" activeCell="E28" sqref="E28"/>
    </sheetView>
  </sheetViews>
  <sheetFormatPr defaultColWidth="9.140625" defaultRowHeight="14.25" customHeight="1" x14ac:dyDescent="0.25"/>
  <cols>
    <col min="1" max="1" width="14.5703125" style="165" customWidth="1"/>
    <col min="2" max="3" width="14.5703125" style="166" customWidth="1"/>
    <col min="4" max="4" width="14.5703125" style="166" hidden="1" customWidth="1"/>
    <col min="5" max="5" width="54.42578125" style="166" bestFit="1" customWidth="1"/>
    <col min="6" max="6" width="17" style="165" bestFit="1" customWidth="1"/>
    <col min="7" max="7" width="19.28515625" style="165" bestFit="1" customWidth="1"/>
    <col min="8" max="8" width="7.42578125" style="166" customWidth="1"/>
    <col min="9" max="9" width="10" style="166" bestFit="1" customWidth="1"/>
    <col min="10" max="10" width="8.140625" style="166" bestFit="1" customWidth="1"/>
    <col min="11" max="36" width="7.42578125" style="166" customWidth="1"/>
    <col min="37" max="16384" width="9.140625" style="166"/>
  </cols>
  <sheetData>
    <row r="1" spans="1:36" ht="12.75" x14ac:dyDescent="0.25">
      <c r="A1" s="165" t="s">
        <v>1073</v>
      </c>
      <c r="Q1" s="167"/>
      <c r="V1" s="167"/>
      <c r="Z1" s="167"/>
    </row>
    <row r="2" spans="1:36" ht="28.5" x14ac:dyDescent="0.25">
      <c r="E2" s="555" t="s">
        <v>59</v>
      </c>
      <c r="F2" s="555"/>
      <c r="G2" s="555"/>
      <c r="L2" s="168"/>
      <c r="Q2" s="1" t="s">
        <v>58</v>
      </c>
      <c r="R2" s="1"/>
      <c r="S2" s="1"/>
      <c r="T2" s="4"/>
      <c r="U2" s="1"/>
      <c r="V2" s="1"/>
    </row>
    <row r="3" spans="1:36" ht="23.25" x14ac:dyDescent="0.25">
      <c r="E3" s="556" t="s">
        <v>1074</v>
      </c>
      <c r="F3" s="556"/>
      <c r="G3" s="556"/>
      <c r="L3" s="168"/>
      <c r="Q3" s="493" t="s">
        <v>60</v>
      </c>
      <c r="R3" s="1"/>
      <c r="S3" s="1"/>
      <c r="T3" s="1"/>
      <c r="U3" s="1"/>
      <c r="V3" s="1"/>
    </row>
    <row r="4" spans="1:36" ht="21" x14ac:dyDescent="0.25">
      <c r="E4" s="557" t="s">
        <v>62</v>
      </c>
      <c r="F4" s="557"/>
      <c r="G4" s="557"/>
    </row>
    <row r="5" spans="1:36" ht="12.75" x14ac:dyDescent="0.2">
      <c r="B5" s="190"/>
      <c r="C5" s="190"/>
      <c r="F5" s="255"/>
      <c r="G5" s="255"/>
    </row>
    <row r="6" spans="1:36" ht="15" customHeight="1" x14ac:dyDescent="0.25">
      <c r="A6" s="169"/>
      <c r="B6" s="170"/>
      <c r="C6" s="170"/>
      <c r="D6" s="170"/>
      <c r="E6" s="171"/>
      <c r="F6" s="172"/>
      <c r="G6" s="172"/>
      <c r="H6" s="173"/>
      <c r="I6" s="256" t="s">
        <v>63</v>
      </c>
      <c r="J6" s="174"/>
      <c r="K6" s="173"/>
      <c r="L6" s="256" t="s">
        <v>64</v>
      </c>
      <c r="M6" s="174"/>
      <c r="N6" s="552" t="s">
        <v>65</v>
      </c>
      <c r="O6" s="553"/>
      <c r="P6" s="553"/>
      <c r="Q6" s="553"/>
      <c r="R6" s="554"/>
      <c r="S6" s="552" t="s">
        <v>66</v>
      </c>
      <c r="T6" s="553"/>
      <c r="U6" s="553"/>
      <c r="V6" s="553"/>
      <c r="W6" s="554"/>
      <c r="X6" s="552" t="s">
        <v>67</v>
      </c>
      <c r="Y6" s="553"/>
      <c r="Z6" s="553"/>
      <c r="AA6" s="553"/>
      <c r="AB6" s="553"/>
      <c r="AC6" s="553"/>
      <c r="AD6" s="553"/>
      <c r="AE6" s="554"/>
      <c r="AF6" s="552" t="s">
        <v>68</v>
      </c>
      <c r="AG6" s="553"/>
      <c r="AH6" s="553"/>
      <c r="AI6" s="553"/>
      <c r="AJ6" s="554"/>
    </row>
    <row r="7" spans="1:36" ht="56.25" customHeight="1" x14ac:dyDescent="0.25">
      <c r="A7" s="257" t="s">
        <v>69</v>
      </c>
      <c r="B7" s="258" t="s">
        <v>70</v>
      </c>
      <c r="C7" s="258" t="s">
        <v>71</v>
      </c>
      <c r="D7" s="258" t="s">
        <v>1075</v>
      </c>
      <c r="E7" s="258" t="s">
        <v>405</v>
      </c>
      <c r="F7" s="257" t="s">
        <v>74</v>
      </c>
      <c r="G7" s="257" t="s">
        <v>75</v>
      </c>
      <c r="H7" s="258" t="s">
        <v>76</v>
      </c>
      <c r="I7" s="258" t="s">
        <v>77</v>
      </c>
      <c r="J7" s="258" t="s">
        <v>78</v>
      </c>
      <c r="K7" s="258" t="s">
        <v>77</v>
      </c>
      <c r="L7" s="258" t="s">
        <v>79</v>
      </c>
      <c r="M7" s="258" t="s">
        <v>80</v>
      </c>
      <c r="N7" s="259" t="s">
        <v>407</v>
      </c>
      <c r="O7" s="260" t="s">
        <v>406</v>
      </c>
      <c r="P7" s="261" t="s">
        <v>82</v>
      </c>
      <c r="Q7" s="260" t="s">
        <v>83</v>
      </c>
      <c r="R7" s="262" t="s">
        <v>84</v>
      </c>
      <c r="S7" s="259" t="s">
        <v>407</v>
      </c>
      <c r="T7" s="260" t="s">
        <v>406</v>
      </c>
      <c r="U7" s="261" t="s">
        <v>82</v>
      </c>
      <c r="V7" s="260" t="s">
        <v>83</v>
      </c>
      <c r="W7" s="262" t="s">
        <v>84</v>
      </c>
      <c r="X7" s="259" t="s">
        <v>407</v>
      </c>
      <c r="Y7" s="260" t="s">
        <v>406</v>
      </c>
      <c r="Z7" s="261" t="s">
        <v>82</v>
      </c>
      <c r="AA7" s="260" t="s">
        <v>83</v>
      </c>
      <c r="AB7" s="260" t="s">
        <v>84</v>
      </c>
      <c r="AC7" s="263" t="s">
        <v>87</v>
      </c>
      <c r="AD7" s="260" t="s">
        <v>88</v>
      </c>
      <c r="AE7" s="262" t="s">
        <v>89</v>
      </c>
      <c r="AF7" s="261" t="s">
        <v>407</v>
      </c>
      <c r="AG7" s="260" t="s">
        <v>406</v>
      </c>
      <c r="AH7" s="261" t="s">
        <v>82</v>
      </c>
      <c r="AI7" s="260" t="s">
        <v>83</v>
      </c>
      <c r="AJ7" s="262" t="s">
        <v>84</v>
      </c>
    </row>
    <row r="8" spans="1:36" ht="26.25" customHeight="1" x14ac:dyDescent="0.25">
      <c r="A8" s="264" t="s">
        <v>1076</v>
      </c>
      <c r="B8" s="193"/>
      <c r="C8" s="193"/>
      <c r="D8" s="193"/>
      <c r="E8" s="193"/>
      <c r="F8" s="265"/>
      <c r="G8" s="265"/>
      <c r="H8" s="193"/>
      <c r="I8" s="193"/>
      <c r="J8" s="193"/>
      <c r="K8" s="193"/>
      <c r="L8" s="193"/>
      <c r="M8" s="193"/>
      <c r="N8" s="193"/>
      <c r="O8" s="193"/>
      <c r="P8" s="193"/>
      <c r="Q8" s="193"/>
      <c r="R8" s="193"/>
      <c r="S8" s="193"/>
      <c r="T8" s="193"/>
      <c r="U8" s="193"/>
      <c r="V8" s="193"/>
      <c r="W8" s="193"/>
      <c r="X8" s="193"/>
      <c r="Y8" s="193"/>
      <c r="Z8" s="193"/>
      <c r="AA8" s="193"/>
      <c r="AB8" s="193"/>
      <c r="AC8" s="193"/>
      <c r="AD8" s="193"/>
      <c r="AE8" s="193"/>
      <c r="AF8" s="193"/>
      <c r="AG8" s="193"/>
      <c r="AH8" s="193"/>
      <c r="AI8" s="193"/>
      <c r="AJ8" s="194"/>
    </row>
    <row r="9" spans="1:36" s="184" customFormat="1" ht="26.25" customHeight="1" x14ac:dyDescent="0.25">
      <c r="A9" s="180" t="s">
        <v>1077</v>
      </c>
      <c r="B9" s="182"/>
      <c r="C9" s="182" t="s">
        <v>92</v>
      </c>
      <c r="D9" s="183" t="s">
        <v>1077</v>
      </c>
      <c r="E9" s="182" t="s">
        <v>1078</v>
      </c>
      <c r="F9" s="180">
        <v>841058014850</v>
      </c>
      <c r="G9" s="180">
        <v>10841058014857</v>
      </c>
      <c r="H9" s="200">
        <v>8.64</v>
      </c>
      <c r="I9" s="200">
        <v>25.92</v>
      </c>
      <c r="J9" s="200">
        <v>103.68</v>
      </c>
      <c r="K9" s="183">
        <v>4</v>
      </c>
      <c r="L9" s="183">
        <v>3</v>
      </c>
      <c r="M9" s="183">
        <v>12</v>
      </c>
      <c r="N9" s="201">
        <v>2.1999999999999999E-2</v>
      </c>
      <c r="O9" s="201">
        <v>0.19600000000000001</v>
      </c>
      <c r="P9" s="202">
        <v>1.4179999999999999</v>
      </c>
      <c r="Q9" s="202">
        <v>3.5430000000000001</v>
      </c>
      <c r="R9" s="202">
        <v>7.7119999999999997</v>
      </c>
      <c r="S9" s="202">
        <v>6.7000000000000004E-2</v>
      </c>
      <c r="T9" s="202">
        <v>0.60599999999999998</v>
      </c>
      <c r="U9" s="202">
        <v>4.2569999999999997</v>
      </c>
      <c r="V9" s="202">
        <v>3.5459999999999998</v>
      </c>
      <c r="W9" s="202">
        <v>7.7149999999999999</v>
      </c>
      <c r="X9" s="202">
        <v>0.374</v>
      </c>
      <c r="Y9" s="202">
        <v>2.8639999999999999</v>
      </c>
      <c r="Z9" s="202">
        <v>9.57</v>
      </c>
      <c r="AA9" s="202">
        <v>7.82</v>
      </c>
      <c r="AB9" s="202">
        <v>8.64</v>
      </c>
      <c r="AC9" s="203">
        <v>26</v>
      </c>
      <c r="AD9" s="203">
        <v>5</v>
      </c>
      <c r="AE9" s="203">
        <v>130</v>
      </c>
      <c r="AF9" s="202">
        <v>54.643999999999998</v>
      </c>
      <c r="AG9" s="202">
        <v>422.286</v>
      </c>
      <c r="AH9" s="202">
        <v>48</v>
      </c>
      <c r="AI9" s="202">
        <v>40.813000000000002</v>
      </c>
      <c r="AJ9" s="202">
        <v>48.2</v>
      </c>
    </row>
    <row r="10" spans="1:36" s="184" customFormat="1" ht="26.25" customHeight="1" x14ac:dyDescent="0.25">
      <c r="A10" s="180" t="s">
        <v>1079</v>
      </c>
      <c r="B10" s="182"/>
      <c r="C10" s="182" t="s">
        <v>92</v>
      </c>
      <c r="D10" s="183" t="s">
        <v>1079</v>
      </c>
      <c r="E10" s="182" t="s">
        <v>1080</v>
      </c>
      <c r="F10" s="180">
        <v>841058014829</v>
      </c>
      <c r="G10" s="180">
        <v>10841058014826</v>
      </c>
      <c r="H10" s="200">
        <v>12.85</v>
      </c>
      <c r="I10" s="200">
        <v>77.099999999999994</v>
      </c>
      <c r="J10" s="200">
        <v>925.2</v>
      </c>
      <c r="K10" s="183">
        <v>12</v>
      </c>
      <c r="L10" s="183">
        <v>6</v>
      </c>
      <c r="M10" s="183">
        <v>72</v>
      </c>
      <c r="N10" s="201">
        <v>7.0000000000000001E-3</v>
      </c>
      <c r="O10" s="201">
        <v>9.7000000000000003E-2</v>
      </c>
      <c r="P10" s="202">
        <v>0.752</v>
      </c>
      <c r="Q10" s="202">
        <v>3.7519999999999998</v>
      </c>
      <c r="R10" s="202">
        <v>4.5</v>
      </c>
      <c r="S10" s="202">
        <v>0.03</v>
      </c>
      <c r="T10" s="202">
        <v>0.58399999999999996</v>
      </c>
      <c r="U10" s="202">
        <v>2.5</v>
      </c>
      <c r="V10" s="202">
        <v>3.9</v>
      </c>
      <c r="W10" s="202">
        <v>5.25</v>
      </c>
      <c r="X10" s="202">
        <v>0.432</v>
      </c>
      <c r="Y10" s="202">
        <v>7.4359999999999999</v>
      </c>
      <c r="Z10" s="202">
        <v>10.815</v>
      </c>
      <c r="AA10" s="202">
        <v>8.1890000000000001</v>
      </c>
      <c r="AB10" s="202">
        <v>8.4369999999999994</v>
      </c>
      <c r="AC10" s="203">
        <v>20</v>
      </c>
      <c r="AD10" s="203">
        <v>5</v>
      </c>
      <c r="AE10" s="203">
        <v>100</v>
      </c>
      <c r="AF10" s="202">
        <v>53.665999999999997</v>
      </c>
      <c r="AG10" s="202">
        <v>793.65099999999995</v>
      </c>
      <c r="AH10" s="202">
        <v>48</v>
      </c>
      <c r="AI10" s="202">
        <v>40.945</v>
      </c>
      <c r="AJ10" s="202">
        <v>47.185000000000002</v>
      </c>
    </row>
    <row r="11" spans="1:36" s="184" customFormat="1" ht="26.25" customHeight="1" x14ac:dyDescent="0.25">
      <c r="A11" s="180" t="s">
        <v>1081</v>
      </c>
      <c r="B11" s="182"/>
      <c r="C11" s="182" t="s">
        <v>92</v>
      </c>
      <c r="D11" s="183" t="s">
        <v>1082</v>
      </c>
      <c r="E11" s="182" t="s">
        <v>1083</v>
      </c>
      <c r="F11" s="180">
        <v>841058015741</v>
      </c>
      <c r="G11" s="180">
        <v>10841058015748</v>
      </c>
      <c r="H11" s="200">
        <v>23.38</v>
      </c>
      <c r="I11" s="200">
        <v>93.52</v>
      </c>
      <c r="J11" s="200">
        <v>841.68</v>
      </c>
      <c r="K11" s="183">
        <v>9</v>
      </c>
      <c r="L11" s="183">
        <v>4</v>
      </c>
      <c r="M11" s="183">
        <v>36</v>
      </c>
      <c r="N11" s="201">
        <v>0.03</v>
      </c>
      <c r="O11" s="201">
        <v>0.25</v>
      </c>
      <c r="P11" s="202">
        <v>1.44</v>
      </c>
      <c r="Q11" s="202">
        <v>8</v>
      </c>
      <c r="R11" s="202">
        <v>5</v>
      </c>
      <c r="S11" s="202">
        <v>0.13</v>
      </c>
      <c r="T11" s="202">
        <v>0.98</v>
      </c>
      <c r="U11" s="202">
        <v>3</v>
      </c>
      <c r="V11" s="202">
        <v>9.25</v>
      </c>
      <c r="W11" s="202">
        <v>8</v>
      </c>
      <c r="X11" s="202">
        <v>1.25</v>
      </c>
      <c r="Y11" s="202">
        <v>9.4700000000000006</v>
      </c>
      <c r="Z11" s="202">
        <v>26.25</v>
      </c>
      <c r="AA11" s="202">
        <v>10</v>
      </c>
      <c r="AB11" s="202">
        <v>8.25</v>
      </c>
      <c r="AC11" s="203">
        <v>6</v>
      </c>
      <c r="AD11" s="203">
        <v>5</v>
      </c>
      <c r="AE11" s="203">
        <v>30</v>
      </c>
      <c r="AF11" s="202">
        <v>51.38</v>
      </c>
      <c r="AG11" s="202">
        <v>334.13</v>
      </c>
      <c r="AH11" s="202">
        <v>48</v>
      </c>
      <c r="AI11" s="202">
        <v>40</v>
      </c>
      <c r="AJ11" s="202">
        <v>46.24</v>
      </c>
    </row>
    <row r="12" spans="1:36" s="184" customFormat="1" ht="26.25" customHeight="1" x14ac:dyDescent="0.25">
      <c r="A12" s="180" t="s">
        <v>1084</v>
      </c>
      <c r="B12" s="182"/>
      <c r="C12" s="182" t="s">
        <v>92</v>
      </c>
      <c r="D12" s="183" t="s">
        <v>1085</v>
      </c>
      <c r="E12" s="182" t="s">
        <v>1086</v>
      </c>
      <c r="F12" s="180">
        <v>841058015475</v>
      </c>
      <c r="G12" s="180">
        <v>10841058015472</v>
      </c>
      <c r="H12" s="200">
        <v>23.38</v>
      </c>
      <c r="I12" s="200">
        <v>140.28</v>
      </c>
      <c r="J12" s="200">
        <v>841.68000000000006</v>
      </c>
      <c r="K12" s="183">
        <v>6</v>
      </c>
      <c r="L12" s="183">
        <v>6</v>
      </c>
      <c r="M12" s="183">
        <v>36</v>
      </c>
      <c r="N12" s="201">
        <v>0.01</v>
      </c>
      <c r="O12" s="201">
        <v>0.23</v>
      </c>
      <c r="P12" s="202">
        <v>1.37</v>
      </c>
      <c r="Q12" s="202">
        <v>3.75</v>
      </c>
      <c r="R12" s="202">
        <v>4.5</v>
      </c>
      <c r="S12" s="202">
        <v>7.0000000000000007E-2</v>
      </c>
      <c r="T12" s="202">
        <v>1.39</v>
      </c>
      <c r="U12" s="202">
        <v>4.13</v>
      </c>
      <c r="V12" s="202">
        <v>3.75</v>
      </c>
      <c r="W12" s="202">
        <v>7.5</v>
      </c>
      <c r="X12" s="202">
        <v>0.64</v>
      </c>
      <c r="Y12" s="202">
        <v>8.77</v>
      </c>
      <c r="Z12" s="202">
        <v>14.56</v>
      </c>
      <c r="AA12" s="202">
        <v>8.3699999999999992</v>
      </c>
      <c r="AB12" s="202">
        <v>9</v>
      </c>
      <c r="AC12" s="203">
        <v>15</v>
      </c>
      <c r="AD12" s="203">
        <v>5</v>
      </c>
      <c r="AE12" s="203">
        <v>75</v>
      </c>
      <c r="AF12" s="202">
        <v>55.56</v>
      </c>
      <c r="AG12" s="202">
        <v>708.13</v>
      </c>
      <c r="AH12" s="202">
        <v>48</v>
      </c>
      <c r="AI12" s="202">
        <v>40</v>
      </c>
      <c r="AJ12" s="202">
        <v>50</v>
      </c>
    </row>
    <row r="13" spans="1:36" s="184" customFormat="1" ht="26.25" customHeight="1" x14ac:dyDescent="0.25">
      <c r="A13" s="180" t="s">
        <v>1087</v>
      </c>
      <c r="B13" s="182"/>
      <c r="C13" s="182" t="s">
        <v>1088</v>
      </c>
      <c r="D13" s="183" t="s">
        <v>1087</v>
      </c>
      <c r="E13" s="182" t="s">
        <v>1089</v>
      </c>
      <c r="F13" s="180">
        <v>841058014843</v>
      </c>
      <c r="G13" s="180">
        <v>10841058014840</v>
      </c>
      <c r="H13" s="200">
        <v>8.64</v>
      </c>
      <c r="I13" s="200">
        <v>25.92</v>
      </c>
      <c r="J13" s="200">
        <v>103.68</v>
      </c>
      <c r="K13" s="183">
        <v>4</v>
      </c>
      <c r="L13" s="183">
        <v>3</v>
      </c>
      <c r="M13" s="183">
        <v>12</v>
      </c>
      <c r="N13" s="201">
        <v>2.1999999999999999E-2</v>
      </c>
      <c r="O13" s="201">
        <v>0.19600000000000001</v>
      </c>
      <c r="P13" s="202">
        <v>1.4179999999999999</v>
      </c>
      <c r="Q13" s="202">
        <v>3.5430000000000001</v>
      </c>
      <c r="R13" s="202">
        <v>7.7119999999999997</v>
      </c>
      <c r="S13" s="202">
        <v>6.7000000000000004E-2</v>
      </c>
      <c r="T13" s="202">
        <v>0.60599999999999998</v>
      </c>
      <c r="U13" s="202">
        <v>4.2569999999999997</v>
      </c>
      <c r="V13" s="202">
        <v>3.5459999999999998</v>
      </c>
      <c r="W13" s="202">
        <v>7.7149999999999999</v>
      </c>
      <c r="X13" s="202">
        <v>0.374</v>
      </c>
      <c r="Y13" s="202">
        <v>2.8639999999999999</v>
      </c>
      <c r="Z13" s="202">
        <v>9.57</v>
      </c>
      <c r="AA13" s="202">
        <v>7.82</v>
      </c>
      <c r="AB13" s="202">
        <v>8.64</v>
      </c>
      <c r="AC13" s="203">
        <v>26</v>
      </c>
      <c r="AD13" s="203">
        <v>5</v>
      </c>
      <c r="AE13" s="203">
        <v>130</v>
      </c>
      <c r="AF13" s="202">
        <v>54.643999999999998</v>
      </c>
      <c r="AG13" s="202">
        <v>422.286</v>
      </c>
      <c r="AH13" s="202">
        <v>48</v>
      </c>
      <c r="AI13" s="202">
        <v>40.813000000000002</v>
      </c>
      <c r="AJ13" s="202">
        <v>48.2</v>
      </c>
    </row>
    <row r="14" spans="1:36" s="184" customFormat="1" ht="26.25" customHeight="1" x14ac:dyDescent="0.25">
      <c r="A14" s="180" t="s">
        <v>1090</v>
      </c>
      <c r="B14" s="182"/>
      <c r="C14" s="182" t="s">
        <v>92</v>
      </c>
      <c r="D14" s="183" t="s">
        <v>1090</v>
      </c>
      <c r="E14" s="182" t="s">
        <v>1091</v>
      </c>
      <c r="F14" s="180">
        <v>841058014805</v>
      </c>
      <c r="G14" s="180">
        <v>10841058014802</v>
      </c>
      <c r="H14" s="200">
        <v>12.85</v>
      </c>
      <c r="I14" s="200">
        <v>77.099999999999994</v>
      </c>
      <c r="J14" s="200">
        <v>925.2</v>
      </c>
      <c r="K14" s="183">
        <v>12</v>
      </c>
      <c r="L14" s="183">
        <v>6</v>
      </c>
      <c r="M14" s="183">
        <v>72</v>
      </c>
      <c r="N14" s="201">
        <v>7.0000000000000001E-3</v>
      </c>
      <c r="O14" s="201">
        <v>9.7000000000000003E-2</v>
      </c>
      <c r="P14" s="202">
        <v>0.752</v>
      </c>
      <c r="Q14" s="202">
        <v>3.7519999999999998</v>
      </c>
      <c r="R14" s="202">
        <v>4.5</v>
      </c>
      <c r="S14" s="202">
        <v>0.03</v>
      </c>
      <c r="T14" s="202">
        <v>0.58399999999999996</v>
      </c>
      <c r="U14" s="202">
        <v>2.5</v>
      </c>
      <c r="V14" s="202">
        <v>3.9</v>
      </c>
      <c r="W14" s="202">
        <v>5.25</v>
      </c>
      <c r="X14" s="202">
        <v>0.432</v>
      </c>
      <c r="Y14" s="202">
        <v>7.4359999999999999</v>
      </c>
      <c r="Z14" s="202">
        <v>10.815</v>
      </c>
      <c r="AA14" s="202">
        <v>8.1890000000000001</v>
      </c>
      <c r="AB14" s="202">
        <v>8.4369999999999994</v>
      </c>
      <c r="AC14" s="203">
        <v>20</v>
      </c>
      <c r="AD14" s="203">
        <v>5</v>
      </c>
      <c r="AE14" s="203">
        <v>100</v>
      </c>
      <c r="AF14" s="202">
        <v>53.665999999999997</v>
      </c>
      <c r="AG14" s="202">
        <v>793.65099999999995</v>
      </c>
      <c r="AH14" s="202">
        <v>48</v>
      </c>
      <c r="AI14" s="202">
        <v>40.945</v>
      </c>
      <c r="AJ14" s="202">
        <v>47.185000000000002</v>
      </c>
    </row>
    <row r="15" spans="1:36" s="184" customFormat="1" ht="26.25" customHeight="1" x14ac:dyDescent="0.25">
      <c r="A15" s="180" t="s">
        <v>1092</v>
      </c>
      <c r="B15" s="182"/>
      <c r="C15" s="182" t="s">
        <v>92</v>
      </c>
      <c r="D15" s="183" t="s">
        <v>1093</v>
      </c>
      <c r="E15" s="182" t="s">
        <v>1094</v>
      </c>
      <c r="F15" s="180">
        <v>841058015987</v>
      </c>
      <c r="G15" s="180">
        <v>10841058015984</v>
      </c>
      <c r="H15" s="200">
        <v>23.38</v>
      </c>
      <c r="I15" s="200">
        <v>93.52</v>
      </c>
      <c r="J15" s="200">
        <v>841.68</v>
      </c>
      <c r="K15" s="183">
        <v>9</v>
      </c>
      <c r="L15" s="183">
        <v>4</v>
      </c>
      <c r="M15" s="183">
        <v>36</v>
      </c>
      <c r="N15" s="201">
        <v>0.03</v>
      </c>
      <c r="O15" s="201">
        <v>0.25</v>
      </c>
      <c r="P15" s="202">
        <v>1.44</v>
      </c>
      <c r="Q15" s="202">
        <v>8</v>
      </c>
      <c r="R15" s="202">
        <v>5</v>
      </c>
      <c r="S15" s="202">
        <v>0.13</v>
      </c>
      <c r="T15" s="202">
        <v>0.98</v>
      </c>
      <c r="U15" s="202">
        <v>3</v>
      </c>
      <c r="V15" s="202">
        <v>9.25</v>
      </c>
      <c r="W15" s="202">
        <v>8</v>
      </c>
      <c r="X15" s="202">
        <v>1.25</v>
      </c>
      <c r="Y15" s="202">
        <v>9.4700000000000006</v>
      </c>
      <c r="Z15" s="202">
        <v>26.25</v>
      </c>
      <c r="AA15" s="202">
        <v>10</v>
      </c>
      <c r="AB15" s="202">
        <v>8.25</v>
      </c>
      <c r="AC15" s="203">
        <v>6</v>
      </c>
      <c r="AD15" s="203">
        <v>5</v>
      </c>
      <c r="AE15" s="203">
        <v>30</v>
      </c>
      <c r="AF15" s="202">
        <v>51.38</v>
      </c>
      <c r="AG15" s="202">
        <v>334.13</v>
      </c>
      <c r="AH15" s="202">
        <v>48</v>
      </c>
      <c r="AI15" s="202">
        <v>40</v>
      </c>
      <c r="AJ15" s="202">
        <v>46.24</v>
      </c>
    </row>
    <row r="16" spans="1:36" s="184" customFormat="1" ht="26.25" customHeight="1" x14ac:dyDescent="0.25">
      <c r="A16" s="180" t="s">
        <v>1095</v>
      </c>
      <c r="B16" s="182"/>
      <c r="C16" s="182" t="s">
        <v>92</v>
      </c>
      <c r="D16" s="183" t="s">
        <v>1096</v>
      </c>
      <c r="E16" s="182" t="s">
        <v>1097</v>
      </c>
      <c r="F16" s="180">
        <v>841058013310</v>
      </c>
      <c r="G16" s="180">
        <v>10841058013317</v>
      </c>
      <c r="H16" s="200">
        <v>23.38</v>
      </c>
      <c r="I16" s="200">
        <v>140.28</v>
      </c>
      <c r="J16" s="200">
        <v>841.68000000000006</v>
      </c>
      <c r="K16" s="183">
        <v>6</v>
      </c>
      <c r="L16" s="183">
        <v>6</v>
      </c>
      <c r="M16" s="183">
        <v>36</v>
      </c>
      <c r="N16" s="201">
        <v>0.01</v>
      </c>
      <c r="O16" s="201">
        <v>0.23</v>
      </c>
      <c r="P16" s="202">
        <v>1.37</v>
      </c>
      <c r="Q16" s="202">
        <v>3.75</v>
      </c>
      <c r="R16" s="202">
        <v>4.5</v>
      </c>
      <c r="S16" s="202">
        <v>7.0000000000000007E-2</v>
      </c>
      <c r="T16" s="202">
        <v>1.39</v>
      </c>
      <c r="U16" s="202">
        <v>4.13</v>
      </c>
      <c r="V16" s="202">
        <v>3.75</v>
      </c>
      <c r="W16" s="202">
        <v>7.5</v>
      </c>
      <c r="X16" s="202">
        <v>0.64</v>
      </c>
      <c r="Y16" s="202">
        <v>8.77</v>
      </c>
      <c r="Z16" s="202">
        <v>14.56</v>
      </c>
      <c r="AA16" s="202">
        <v>8.3699999999999992</v>
      </c>
      <c r="AB16" s="202">
        <v>9</v>
      </c>
      <c r="AC16" s="203">
        <v>15</v>
      </c>
      <c r="AD16" s="203">
        <v>5</v>
      </c>
      <c r="AE16" s="203">
        <v>75</v>
      </c>
      <c r="AF16" s="202">
        <v>55.56</v>
      </c>
      <c r="AG16" s="202">
        <v>708.13</v>
      </c>
      <c r="AH16" s="202">
        <v>48</v>
      </c>
      <c r="AI16" s="202">
        <v>40</v>
      </c>
      <c r="AJ16" s="202">
        <v>50</v>
      </c>
    </row>
    <row r="17" spans="1:37" s="184" customFormat="1" ht="26.25" customHeight="1" x14ac:dyDescent="0.25">
      <c r="A17" s="180" t="s">
        <v>1098</v>
      </c>
      <c r="B17" s="182"/>
      <c r="C17" s="182" t="s">
        <v>1099</v>
      </c>
      <c r="D17" s="183" t="s">
        <v>1100</v>
      </c>
      <c r="E17" s="182" t="s">
        <v>1101</v>
      </c>
      <c r="F17" s="180">
        <v>841058015581</v>
      </c>
      <c r="G17" s="180">
        <v>10841058015588</v>
      </c>
      <c r="H17" s="200">
        <v>12.85</v>
      </c>
      <c r="I17" s="200">
        <v>38.549999999999997</v>
      </c>
      <c r="J17" s="200">
        <v>154.19999999999999</v>
      </c>
      <c r="K17" s="183">
        <v>4</v>
      </c>
      <c r="L17" s="183">
        <v>3</v>
      </c>
      <c r="M17" s="183">
        <v>12</v>
      </c>
      <c r="N17" s="201">
        <v>2.2663199056614475E-2</v>
      </c>
      <c r="O17" s="201">
        <v>0.26</v>
      </c>
      <c r="P17" s="202">
        <v>1.42</v>
      </c>
      <c r="Q17" s="202">
        <v>3.54</v>
      </c>
      <c r="R17" s="202">
        <v>7.8</v>
      </c>
      <c r="S17" s="202">
        <v>6.7829997176486995E-2</v>
      </c>
      <c r="T17" s="202">
        <v>0.78</v>
      </c>
      <c r="U17" s="202">
        <v>4.25</v>
      </c>
      <c r="V17" s="202">
        <v>3.54</v>
      </c>
      <c r="W17" s="202">
        <v>7.8</v>
      </c>
      <c r="X17" s="202">
        <v>0.3466562240579521</v>
      </c>
      <c r="Y17" s="202">
        <v>3.12</v>
      </c>
      <c r="Z17" s="202">
        <v>9.4488188976377963</v>
      </c>
      <c r="AA17" s="202">
        <v>7.6771653543307092</v>
      </c>
      <c r="AB17" s="202">
        <v>8.2677165354330722</v>
      </c>
      <c r="AC17" s="203">
        <v>25</v>
      </c>
      <c r="AD17" s="203">
        <v>5</v>
      </c>
      <c r="AE17" s="203">
        <v>125</v>
      </c>
      <c r="AF17" s="202">
        <v>54.234321431605821</v>
      </c>
      <c r="AG17" s="202">
        <v>445</v>
      </c>
      <c r="AH17" s="202">
        <v>47.99212598425197</v>
      </c>
      <c r="AI17" s="202">
        <v>40</v>
      </c>
      <c r="AJ17" s="202">
        <v>48.818897637795274</v>
      </c>
    </row>
    <row r="18" spans="1:37" s="179" customFormat="1" ht="26.25" customHeight="1" x14ac:dyDescent="0.25">
      <c r="A18" s="176" t="s">
        <v>1102</v>
      </c>
      <c r="B18" s="177"/>
      <c r="C18" s="177" t="s">
        <v>92</v>
      </c>
      <c r="D18" s="178" t="s">
        <v>1103</v>
      </c>
      <c r="E18" s="177" t="s">
        <v>1104</v>
      </c>
      <c r="F18" s="176">
        <v>841058000235</v>
      </c>
      <c r="G18" s="176">
        <v>10841058000232</v>
      </c>
      <c r="H18" s="200">
        <v>8.99</v>
      </c>
      <c r="I18" s="200">
        <v>26.97</v>
      </c>
      <c r="J18" s="200">
        <v>107.88</v>
      </c>
      <c r="K18" s="183">
        <v>4</v>
      </c>
      <c r="L18" s="183">
        <v>3</v>
      </c>
      <c r="M18" s="183">
        <v>12</v>
      </c>
      <c r="N18" s="201">
        <v>2.4E-2</v>
      </c>
      <c r="O18" s="201">
        <v>0.20300000000000001</v>
      </c>
      <c r="P18" s="202">
        <v>1.5</v>
      </c>
      <c r="Q18" s="202">
        <v>3.56</v>
      </c>
      <c r="R18" s="202">
        <v>7.8109999999999999</v>
      </c>
      <c r="S18" s="202">
        <v>7.1999999999999995E-2</v>
      </c>
      <c r="T18" s="202">
        <v>0.60799999999999998</v>
      </c>
      <c r="U18" s="202">
        <v>4.5</v>
      </c>
      <c r="V18" s="202">
        <v>3.56</v>
      </c>
      <c r="W18" s="202">
        <v>7.8109999999999999</v>
      </c>
      <c r="X18" s="202">
        <v>0.373</v>
      </c>
      <c r="Y18" s="202">
        <v>2.8530000000000002</v>
      </c>
      <c r="Z18" s="202">
        <v>9.5630000000000006</v>
      </c>
      <c r="AA18" s="202">
        <v>7.8150000000000004</v>
      </c>
      <c r="AB18" s="202">
        <v>8.6259999999999994</v>
      </c>
      <c r="AC18" s="203">
        <v>26</v>
      </c>
      <c r="AD18" s="203">
        <v>5</v>
      </c>
      <c r="AE18" s="203">
        <v>130</v>
      </c>
      <c r="AF18" s="202">
        <v>54.561676731292152</v>
      </c>
      <c r="AG18" s="202">
        <v>420.89000000000004</v>
      </c>
      <c r="AH18" s="202">
        <v>48</v>
      </c>
      <c r="AI18" s="202">
        <v>40.811023622047244</v>
      </c>
      <c r="AJ18" s="202">
        <v>48.129921259842519</v>
      </c>
      <c r="AK18" s="175"/>
    </row>
    <row r="19" spans="1:37" s="250" customFormat="1" ht="26.25" customHeight="1" x14ac:dyDescent="0.25">
      <c r="A19" s="245" t="s">
        <v>1105</v>
      </c>
      <c r="B19" s="244"/>
      <c r="C19" s="244" t="s">
        <v>92</v>
      </c>
      <c r="D19" s="243" t="s">
        <v>1106</v>
      </c>
      <c r="E19" s="244" t="s">
        <v>1107</v>
      </c>
      <c r="F19" s="245">
        <v>841058000303</v>
      </c>
      <c r="G19" s="245">
        <v>10841058000300</v>
      </c>
      <c r="H19" s="246">
        <v>9.07</v>
      </c>
      <c r="I19" s="246">
        <v>54.42</v>
      </c>
      <c r="J19" s="246">
        <v>653.04</v>
      </c>
      <c r="K19" s="243">
        <v>12</v>
      </c>
      <c r="L19" s="243">
        <v>6</v>
      </c>
      <c r="M19" s="243">
        <v>72</v>
      </c>
      <c r="N19" s="247">
        <v>7.0000000000000001E-3</v>
      </c>
      <c r="O19" s="247">
        <v>8.2000000000000003E-2</v>
      </c>
      <c r="P19" s="248">
        <v>0.752</v>
      </c>
      <c r="Q19" s="248">
        <v>3.7519999999999998</v>
      </c>
      <c r="R19" s="248">
        <v>4.5</v>
      </c>
      <c r="S19" s="248">
        <v>3.5000000000000003E-2</v>
      </c>
      <c r="T19" s="248">
        <v>0.496</v>
      </c>
      <c r="U19" s="248">
        <v>7.06</v>
      </c>
      <c r="V19" s="248">
        <v>3.75</v>
      </c>
      <c r="W19" s="248">
        <v>2.25</v>
      </c>
      <c r="X19" s="248">
        <v>0.38500000000000001</v>
      </c>
      <c r="Y19" s="248">
        <v>6.39</v>
      </c>
      <c r="Z19" s="248">
        <v>9.6300000000000008</v>
      </c>
      <c r="AA19" s="248">
        <v>8.1890000000000001</v>
      </c>
      <c r="AB19" s="248">
        <v>8.4369999999999994</v>
      </c>
      <c r="AC19" s="249">
        <v>20</v>
      </c>
      <c r="AD19" s="249">
        <v>5</v>
      </c>
      <c r="AE19" s="249">
        <v>100</v>
      </c>
      <c r="AF19" s="248">
        <v>53.661113780560896</v>
      </c>
      <c r="AG19" s="248">
        <v>689.3</v>
      </c>
      <c r="AH19" s="248">
        <v>48</v>
      </c>
      <c r="AI19" s="248">
        <v>40.940944881889763</v>
      </c>
      <c r="AJ19" s="248">
        <v>47.185039370078741</v>
      </c>
    </row>
    <row r="20" spans="1:37" s="175" customFormat="1" ht="26.25" customHeight="1" x14ac:dyDescent="0.25">
      <c r="A20" s="494"/>
      <c r="B20" s="495"/>
      <c r="C20" s="495"/>
      <c r="D20" s="496"/>
      <c r="E20" s="495"/>
      <c r="F20" s="497"/>
      <c r="G20" s="497"/>
      <c r="H20" s="498"/>
      <c r="I20" s="498"/>
      <c r="J20" s="498"/>
      <c r="K20" s="496"/>
      <c r="L20" s="496"/>
      <c r="M20" s="496"/>
      <c r="N20" s="499"/>
      <c r="O20" s="499"/>
      <c r="P20" s="499"/>
      <c r="Q20" s="499"/>
      <c r="R20" s="499"/>
      <c r="S20" s="499"/>
      <c r="T20" s="499"/>
      <c r="U20" s="499"/>
      <c r="V20" s="499"/>
      <c r="W20" s="499"/>
      <c r="X20" s="499"/>
      <c r="Y20" s="499"/>
      <c r="Z20" s="499"/>
      <c r="AA20" s="499"/>
      <c r="AB20" s="499"/>
      <c r="AC20" s="497"/>
      <c r="AD20" s="497"/>
      <c r="AE20" s="497"/>
      <c r="AF20" s="499"/>
      <c r="AG20" s="499"/>
      <c r="AH20" s="499"/>
      <c r="AI20" s="499"/>
      <c r="AJ20" s="499"/>
    </row>
    <row r="21" spans="1:37" s="175" customFormat="1" ht="26.25" customHeight="1" x14ac:dyDescent="0.25">
      <c r="A21" s="264" t="s">
        <v>1108</v>
      </c>
      <c r="B21" s="193"/>
      <c r="C21" s="193"/>
      <c r="D21" s="193"/>
      <c r="E21" s="193"/>
      <c r="F21" s="265"/>
      <c r="G21" s="265"/>
      <c r="H21" s="193"/>
      <c r="I21" s="193"/>
      <c r="J21" s="193"/>
      <c r="K21" s="193"/>
      <c r="L21" s="193"/>
      <c r="M21" s="193"/>
      <c r="N21" s="193"/>
      <c r="O21" s="193"/>
      <c r="P21" s="193"/>
      <c r="Q21" s="193"/>
      <c r="R21" s="193"/>
      <c r="S21" s="193"/>
      <c r="T21" s="193"/>
      <c r="U21" s="193"/>
      <c r="V21" s="193"/>
      <c r="W21" s="193"/>
      <c r="X21" s="193"/>
      <c r="Y21" s="193"/>
      <c r="Z21" s="193"/>
      <c r="AA21" s="193"/>
      <c r="AB21" s="193"/>
      <c r="AC21" s="193"/>
      <c r="AD21" s="193"/>
      <c r="AE21" s="193"/>
      <c r="AF21" s="193"/>
      <c r="AG21" s="193"/>
      <c r="AH21" s="193"/>
      <c r="AI21" s="193"/>
      <c r="AJ21" s="194"/>
    </row>
    <row r="22" spans="1:37" s="184" customFormat="1" ht="26.25" customHeight="1" x14ac:dyDescent="0.25">
      <c r="A22" s="180" t="s">
        <v>1109</v>
      </c>
      <c r="B22" s="182"/>
      <c r="C22" s="182" t="s">
        <v>322</v>
      </c>
      <c r="D22" s="183" t="s">
        <v>1109</v>
      </c>
      <c r="E22" s="182" t="s">
        <v>1110</v>
      </c>
      <c r="F22" s="180">
        <v>841058018780</v>
      </c>
      <c r="G22" s="180">
        <v>10841058018787</v>
      </c>
      <c r="H22" s="200">
        <v>9.8000000000000007</v>
      </c>
      <c r="I22" s="200">
        <v>29.4</v>
      </c>
      <c r="J22" s="200">
        <v>117.6</v>
      </c>
      <c r="K22" s="183">
        <v>4</v>
      </c>
      <c r="L22" s="183">
        <v>3</v>
      </c>
      <c r="M22" s="183">
        <v>12</v>
      </c>
      <c r="N22" s="201">
        <v>2.1999999999999999E-2</v>
      </c>
      <c r="O22" s="201">
        <v>0.17599999999999999</v>
      </c>
      <c r="P22" s="202">
        <v>1.4179999999999999</v>
      </c>
      <c r="Q22" s="202">
        <v>3.5430000000000001</v>
      </c>
      <c r="R22" s="202">
        <v>7.7119999999999997</v>
      </c>
      <c r="S22" s="202">
        <v>6.7000000000000004E-2</v>
      </c>
      <c r="T22" s="202">
        <v>0.54</v>
      </c>
      <c r="U22" s="202">
        <v>4.2569999999999997</v>
      </c>
      <c r="V22" s="202">
        <v>3.5459999999999998</v>
      </c>
      <c r="W22" s="202">
        <v>7.7149999999999999</v>
      </c>
      <c r="X22" s="202">
        <v>0.374</v>
      </c>
      <c r="Y22" s="202">
        <v>2.601</v>
      </c>
      <c r="Z22" s="202">
        <v>9.57</v>
      </c>
      <c r="AA22" s="202">
        <v>7.82</v>
      </c>
      <c r="AB22" s="202">
        <v>8.64</v>
      </c>
      <c r="AC22" s="203">
        <v>26</v>
      </c>
      <c r="AD22" s="203">
        <v>5</v>
      </c>
      <c r="AE22" s="203">
        <v>130</v>
      </c>
      <c r="AF22" s="202">
        <v>54.643999999999998</v>
      </c>
      <c r="AG22" s="202">
        <v>388.18099999999998</v>
      </c>
      <c r="AH22" s="202">
        <v>48</v>
      </c>
      <c r="AI22" s="202">
        <v>40.813000000000002</v>
      </c>
      <c r="AJ22" s="202">
        <v>48.2</v>
      </c>
    </row>
    <row r="23" spans="1:37" s="184" customFormat="1" ht="26.25" customHeight="1" x14ac:dyDescent="0.25">
      <c r="A23" s="180" t="s">
        <v>1111</v>
      </c>
      <c r="B23" s="182"/>
      <c r="C23" s="182" t="s">
        <v>322</v>
      </c>
      <c r="D23" s="183" t="s">
        <v>1111</v>
      </c>
      <c r="E23" s="182" t="s">
        <v>1112</v>
      </c>
      <c r="F23" s="180">
        <v>841058018797</v>
      </c>
      <c r="G23" s="180">
        <v>10841058018794</v>
      </c>
      <c r="H23" s="200">
        <v>10.32</v>
      </c>
      <c r="I23" s="200">
        <v>61.92</v>
      </c>
      <c r="J23" s="200">
        <v>743.04</v>
      </c>
      <c r="K23" s="183">
        <v>12</v>
      </c>
      <c r="L23" s="183">
        <v>6</v>
      </c>
      <c r="M23" s="183">
        <v>72</v>
      </c>
      <c r="N23" s="201">
        <v>7.0000000000000001E-3</v>
      </c>
      <c r="O23" s="201">
        <v>9.5000000000000001E-2</v>
      </c>
      <c r="P23" s="202">
        <v>0.75</v>
      </c>
      <c r="Q23" s="202">
        <v>3.75</v>
      </c>
      <c r="R23" s="202">
        <v>4.5</v>
      </c>
      <c r="S23" s="202">
        <v>3.6999999999999998E-2</v>
      </c>
      <c r="T23" s="202">
        <v>0.57999999999999996</v>
      </c>
      <c r="U23" s="202">
        <v>2.25</v>
      </c>
      <c r="V23" s="202">
        <v>3.75</v>
      </c>
      <c r="W23" s="202">
        <v>7.6260000000000003</v>
      </c>
      <c r="X23" s="202">
        <v>0.61</v>
      </c>
      <c r="Y23" s="202">
        <v>7.5679999999999996</v>
      </c>
      <c r="Z23" s="202">
        <v>12.063000000000001</v>
      </c>
      <c r="AA23" s="202">
        <v>10.438000000000001</v>
      </c>
      <c r="AB23" s="202">
        <v>8.375</v>
      </c>
      <c r="AC23" s="203">
        <v>15</v>
      </c>
      <c r="AD23" s="203">
        <v>5</v>
      </c>
      <c r="AE23" s="203">
        <v>75</v>
      </c>
      <c r="AF23" s="202">
        <v>54.363</v>
      </c>
      <c r="AG23" s="202">
        <v>617.62300000000005</v>
      </c>
      <c r="AH23" s="202">
        <v>48</v>
      </c>
      <c r="AI23" s="202">
        <v>41.75</v>
      </c>
      <c r="AJ23" s="202">
        <v>46.875999999999998</v>
      </c>
    </row>
    <row r="24" spans="1:37" ht="26.25" customHeight="1" x14ac:dyDescent="0.25">
      <c r="A24" s="264" t="s">
        <v>1113</v>
      </c>
      <c r="B24" s="193"/>
      <c r="C24" s="193"/>
      <c r="D24" s="193"/>
      <c r="E24" s="193"/>
      <c r="F24" s="265"/>
      <c r="G24" s="265"/>
      <c r="H24" s="193"/>
      <c r="I24" s="193"/>
      <c r="J24" s="193"/>
      <c r="K24" s="193"/>
      <c r="L24" s="193"/>
      <c r="M24" s="193"/>
      <c r="N24" s="193"/>
      <c r="O24" s="193"/>
      <c r="P24" s="193"/>
      <c r="Q24" s="193"/>
      <c r="R24" s="193"/>
      <c r="S24" s="193"/>
      <c r="T24" s="193"/>
      <c r="U24" s="193"/>
      <c r="V24" s="193"/>
      <c r="W24" s="193"/>
      <c r="X24" s="193"/>
      <c r="Y24" s="193"/>
      <c r="Z24" s="193"/>
      <c r="AA24" s="193"/>
      <c r="AB24" s="193"/>
      <c r="AC24" s="193"/>
      <c r="AD24" s="193"/>
      <c r="AE24" s="193"/>
      <c r="AF24" s="193"/>
      <c r="AG24" s="193"/>
      <c r="AH24" s="193"/>
      <c r="AI24" s="193"/>
      <c r="AJ24" s="194"/>
      <c r="AK24" s="175"/>
    </row>
    <row r="25" spans="1:37" s="175" customFormat="1" ht="26.25" customHeight="1" x14ac:dyDescent="0.25">
      <c r="A25" s="378" t="s">
        <v>1114</v>
      </c>
      <c r="B25" s="549">
        <v>45658</v>
      </c>
      <c r="C25" s="379" t="s">
        <v>92</v>
      </c>
      <c r="D25" s="380" t="s">
        <v>1115</v>
      </c>
      <c r="E25" s="379" t="s">
        <v>1116</v>
      </c>
      <c r="F25" s="378">
        <v>841058012023</v>
      </c>
      <c r="G25" s="378">
        <v>10841058012020</v>
      </c>
      <c r="H25" s="381">
        <v>3.92</v>
      </c>
      <c r="I25" s="381">
        <v>47.04</v>
      </c>
      <c r="J25" s="381">
        <v>141.12</v>
      </c>
      <c r="K25" s="380">
        <v>3</v>
      </c>
      <c r="L25" s="380">
        <v>12</v>
      </c>
      <c r="M25" s="380">
        <v>36</v>
      </c>
      <c r="N25" s="382">
        <v>0.01</v>
      </c>
      <c r="O25" s="382">
        <v>0.08</v>
      </c>
      <c r="P25" s="383">
        <v>3.66</v>
      </c>
      <c r="Q25" s="383">
        <v>4.0199999999999996</v>
      </c>
      <c r="R25" s="383">
        <v>0.75</v>
      </c>
      <c r="S25" s="383">
        <v>7.0000000000000007E-2</v>
      </c>
      <c r="T25" s="383">
        <v>0.89</v>
      </c>
      <c r="U25" s="383">
        <v>7.48</v>
      </c>
      <c r="V25" s="383">
        <v>3.94</v>
      </c>
      <c r="W25" s="383">
        <v>4.37</v>
      </c>
      <c r="X25" s="383">
        <v>0.28000000000000003</v>
      </c>
      <c r="Y25" s="383">
        <v>2.72</v>
      </c>
      <c r="Z25" s="383">
        <v>12.6</v>
      </c>
      <c r="AA25" s="383">
        <v>7.8</v>
      </c>
      <c r="AB25" s="383">
        <v>5.12</v>
      </c>
      <c r="AC25" s="384">
        <v>18</v>
      </c>
      <c r="AD25" s="384">
        <v>8</v>
      </c>
      <c r="AE25" s="384">
        <v>144</v>
      </c>
      <c r="AF25" s="383">
        <v>51.05</v>
      </c>
      <c r="AG25" s="383">
        <v>425.4</v>
      </c>
      <c r="AH25" s="383">
        <v>48</v>
      </c>
      <c r="AI25" s="383">
        <v>40</v>
      </c>
      <c r="AJ25" s="383">
        <v>45.95</v>
      </c>
    </row>
    <row r="26" spans="1:37" ht="26.25" customHeight="1" x14ac:dyDescent="0.25">
      <c r="A26" s="264" t="s">
        <v>1117</v>
      </c>
      <c r="B26" s="193"/>
      <c r="C26" s="193"/>
      <c r="D26" s="193"/>
      <c r="E26" s="193"/>
      <c r="F26" s="265"/>
      <c r="G26" s="265"/>
      <c r="H26" s="193"/>
      <c r="I26" s="193"/>
      <c r="J26" s="193"/>
      <c r="K26" s="193"/>
      <c r="L26" s="193"/>
      <c r="M26" s="193"/>
      <c r="N26" s="193"/>
      <c r="O26" s="193"/>
      <c r="P26" s="193"/>
      <c r="Q26" s="193"/>
      <c r="R26" s="193"/>
      <c r="S26" s="193"/>
      <c r="T26" s="193"/>
      <c r="U26" s="193"/>
      <c r="V26" s="193"/>
      <c r="W26" s="193"/>
      <c r="X26" s="193"/>
      <c r="Y26" s="193"/>
      <c r="Z26" s="193"/>
      <c r="AA26" s="193"/>
      <c r="AB26" s="193"/>
      <c r="AC26" s="193"/>
      <c r="AD26" s="193"/>
      <c r="AE26" s="193"/>
      <c r="AF26" s="193"/>
      <c r="AG26" s="193"/>
      <c r="AH26" s="193"/>
      <c r="AI26" s="193"/>
      <c r="AJ26" s="194"/>
      <c r="AK26" s="175"/>
    </row>
    <row r="27" spans="1:37" ht="26.25" customHeight="1" x14ac:dyDescent="0.25">
      <c r="A27" s="180" t="s">
        <v>1118</v>
      </c>
      <c r="B27" s="181"/>
      <c r="C27" s="182" t="s">
        <v>322</v>
      </c>
      <c r="D27" s="183" t="s">
        <v>1118</v>
      </c>
      <c r="E27" s="182" t="s">
        <v>1119</v>
      </c>
      <c r="F27" s="180">
        <v>841058044000</v>
      </c>
      <c r="G27" s="180">
        <v>10841058044007</v>
      </c>
      <c r="H27" s="200">
        <v>8.99</v>
      </c>
      <c r="I27" s="200">
        <v>26.97</v>
      </c>
      <c r="J27" s="200">
        <v>107.88</v>
      </c>
      <c r="K27" s="183">
        <v>4</v>
      </c>
      <c r="L27" s="183">
        <v>3</v>
      </c>
      <c r="M27" s="183">
        <v>12</v>
      </c>
      <c r="N27" s="201">
        <v>0.02</v>
      </c>
      <c r="O27" s="201">
        <v>0.32</v>
      </c>
      <c r="P27" s="202">
        <v>3.23</v>
      </c>
      <c r="Q27" s="202">
        <v>1.26</v>
      </c>
      <c r="R27" s="202">
        <v>6.3</v>
      </c>
      <c r="S27" s="202">
        <v>0.04</v>
      </c>
      <c r="T27" s="202">
        <v>0.95</v>
      </c>
      <c r="U27" s="202">
        <v>3.23</v>
      </c>
      <c r="V27" s="202">
        <v>3.78</v>
      </c>
      <c r="W27" s="202">
        <v>6.3</v>
      </c>
      <c r="X27" s="202">
        <v>0.26</v>
      </c>
      <c r="Y27" s="202">
        <v>3.81</v>
      </c>
      <c r="Z27" s="202">
        <v>8.4700000000000006</v>
      </c>
      <c r="AA27" s="202">
        <v>7.28</v>
      </c>
      <c r="AB27" s="202">
        <v>7.28</v>
      </c>
      <c r="AC27" s="203">
        <v>48.8</v>
      </c>
      <c r="AD27" s="203">
        <v>583</v>
      </c>
      <c r="AE27" s="203">
        <v>48</v>
      </c>
      <c r="AF27" s="202">
        <v>40</v>
      </c>
      <c r="AG27" s="202">
        <v>43.94</v>
      </c>
      <c r="AH27" s="202">
        <v>28</v>
      </c>
      <c r="AI27" s="202">
        <v>5</v>
      </c>
      <c r="AJ27" s="202">
        <v>140</v>
      </c>
      <c r="AK27" s="175"/>
    </row>
    <row r="28" spans="1:37" ht="26.25" customHeight="1" x14ac:dyDescent="0.25">
      <c r="A28" s="180" t="s">
        <v>1120</v>
      </c>
      <c r="B28" s="181"/>
      <c r="C28" s="182" t="s">
        <v>322</v>
      </c>
      <c r="D28" s="183" t="s">
        <v>1120</v>
      </c>
      <c r="E28" s="182" t="s">
        <v>1121</v>
      </c>
      <c r="F28" s="180">
        <v>841058044017</v>
      </c>
      <c r="G28" s="180">
        <v>10841058044014</v>
      </c>
      <c r="H28" s="200">
        <v>0.8</v>
      </c>
      <c r="I28" s="200">
        <v>4.8</v>
      </c>
      <c r="J28" s="200">
        <v>57.6</v>
      </c>
      <c r="K28" s="183">
        <v>12</v>
      </c>
      <c r="L28" s="183">
        <v>6</v>
      </c>
      <c r="M28" s="183">
        <v>72</v>
      </c>
      <c r="N28" s="201">
        <v>0.01</v>
      </c>
      <c r="O28" s="201">
        <v>0.06</v>
      </c>
      <c r="P28" s="202">
        <v>3.78</v>
      </c>
      <c r="Q28" s="202">
        <v>0.73</v>
      </c>
      <c r="R28" s="202">
        <v>4.41</v>
      </c>
      <c r="S28" s="202">
        <v>0.03</v>
      </c>
      <c r="T28" s="202">
        <v>0.36</v>
      </c>
      <c r="U28" s="202">
        <v>5.32</v>
      </c>
      <c r="V28" s="202">
        <v>2.48</v>
      </c>
      <c r="W28" s="202">
        <v>4.33</v>
      </c>
      <c r="X28" s="202">
        <v>0.46</v>
      </c>
      <c r="Y28" s="202">
        <v>4.1900000000000004</v>
      </c>
      <c r="Z28" s="202">
        <v>11.06</v>
      </c>
      <c r="AA28" s="202">
        <v>8.66</v>
      </c>
      <c r="AB28" s="202">
        <v>8.58</v>
      </c>
      <c r="AC28" s="203">
        <v>50.3</v>
      </c>
      <c r="AD28" s="203">
        <v>406</v>
      </c>
      <c r="AE28" s="203">
        <v>48</v>
      </c>
      <c r="AF28" s="202">
        <v>40</v>
      </c>
      <c r="AG28" s="202">
        <v>45.31</v>
      </c>
      <c r="AH28" s="202">
        <v>17</v>
      </c>
      <c r="AI28" s="202">
        <v>5</v>
      </c>
      <c r="AJ28" s="202">
        <v>85</v>
      </c>
      <c r="AK28" s="175"/>
    </row>
    <row r="29" spans="1:37" ht="26.25" customHeight="1" x14ac:dyDescent="0.25">
      <c r="A29" s="180" t="s">
        <v>1122</v>
      </c>
      <c r="B29" s="181"/>
      <c r="C29" s="182" t="s">
        <v>92</v>
      </c>
      <c r="D29" s="183" t="s">
        <v>1122</v>
      </c>
      <c r="E29" s="182" t="s">
        <v>1123</v>
      </c>
      <c r="F29" s="180">
        <v>841058044093</v>
      </c>
      <c r="G29" s="180">
        <v>10841058044090</v>
      </c>
      <c r="H29" s="200">
        <v>0</v>
      </c>
      <c r="I29" s="200">
        <v>0</v>
      </c>
      <c r="J29" s="200">
        <v>0</v>
      </c>
      <c r="K29" s="183">
        <v>4</v>
      </c>
      <c r="L29" s="183">
        <v>3</v>
      </c>
      <c r="M29" s="183">
        <v>12</v>
      </c>
      <c r="N29" s="201">
        <v>0.04</v>
      </c>
      <c r="O29" s="201">
        <v>0.62</v>
      </c>
      <c r="P29" s="202">
        <v>6.89</v>
      </c>
      <c r="Q29" s="202">
        <v>3.35</v>
      </c>
      <c r="R29" s="202">
        <v>2.76</v>
      </c>
      <c r="S29" s="202">
        <v>0.13</v>
      </c>
      <c r="T29" s="202">
        <v>1.86</v>
      </c>
      <c r="U29" s="202">
        <v>8.86</v>
      </c>
      <c r="V29" s="202">
        <v>3.54</v>
      </c>
      <c r="W29" s="202">
        <v>6.89</v>
      </c>
      <c r="X29" s="202">
        <v>0.56999999999999995</v>
      </c>
      <c r="Y29" s="202">
        <v>8.83</v>
      </c>
      <c r="Z29" s="202">
        <v>14.17</v>
      </c>
      <c r="AA29" s="202">
        <v>9.06</v>
      </c>
      <c r="AB29" s="202">
        <v>7.68</v>
      </c>
      <c r="AC29" s="203">
        <v>51.4</v>
      </c>
      <c r="AD29" s="203">
        <v>580</v>
      </c>
      <c r="AE29" s="203">
        <v>48</v>
      </c>
      <c r="AF29" s="202">
        <v>40</v>
      </c>
      <c r="AG29" s="202">
        <v>46.26</v>
      </c>
      <c r="AH29" s="202">
        <v>12</v>
      </c>
      <c r="AI29" s="202">
        <v>5</v>
      </c>
      <c r="AJ29" s="202">
        <v>60</v>
      </c>
      <c r="AK29" s="175"/>
    </row>
    <row r="30" spans="1:37" ht="26.25" customHeight="1" x14ac:dyDescent="0.25">
      <c r="A30" s="180" t="s">
        <v>1124</v>
      </c>
      <c r="B30" s="181"/>
      <c r="C30" s="182" t="s">
        <v>92</v>
      </c>
      <c r="D30" s="183" t="s">
        <v>1124</v>
      </c>
      <c r="E30" s="182" t="s">
        <v>1125</v>
      </c>
      <c r="F30" s="180">
        <v>841058044109</v>
      </c>
      <c r="G30" s="180">
        <v>10841058044106</v>
      </c>
      <c r="H30" s="200">
        <v>3.6</v>
      </c>
      <c r="I30" s="200">
        <v>21.6</v>
      </c>
      <c r="J30" s="200">
        <v>129.6</v>
      </c>
      <c r="K30" s="183">
        <v>6</v>
      </c>
      <c r="L30" s="183">
        <v>6</v>
      </c>
      <c r="M30" s="183">
        <v>36</v>
      </c>
      <c r="N30" s="201">
        <v>0.01</v>
      </c>
      <c r="O30" s="201">
        <v>0.08</v>
      </c>
      <c r="P30" s="202">
        <v>3.94</v>
      </c>
      <c r="Q30" s="202">
        <v>0.79</v>
      </c>
      <c r="R30" s="202">
        <v>4.33</v>
      </c>
      <c r="S30" s="202">
        <v>0.03</v>
      </c>
      <c r="T30" s="202">
        <v>0.51</v>
      </c>
      <c r="U30" s="202">
        <v>5.39</v>
      </c>
      <c r="V30" s="202">
        <v>2.4</v>
      </c>
      <c r="W30" s="202">
        <v>3.94</v>
      </c>
      <c r="X30" s="202">
        <v>0.25</v>
      </c>
      <c r="Y30" s="202">
        <v>3.02</v>
      </c>
      <c r="Z30" s="202">
        <v>1.1200000000000001</v>
      </c>
      <c r="AA30" s="202">
        <v>0.91</v>
      </c>
      <c r="AB30" s="202">
        <v>0.54</v>
      </c>
      <c r="AC30" s="203">
        <v>49.87</v>
      </c>
      <c r="AD30" s="203">
        <v>513</v>
      </c>
      <c r="AE30" s="203">
        <v>48</v>
      </c>
      <c r="AF30" s="202">
        <v>40</v>
      </c>
      <c r="AG30" s="202">
        <v>44.88</v>
      </c>
      <c r="AH30" s="202">
        <v>17</v>
      </c>
      <c r="AI30" s="202">
        <v>9</v>
      </c>
      <c r="AJ30" s="202">
        <v>153</v>
      </c>
      <c r="AK30" s="175"/>
    </row>
    <row r="31" spans="1:37" ht="26.25" customHeight="1" x14ac:dyDescent="0.25">
      <c r="A31" s="180" t="s">
        <v>1126</v>
      </c>
      <c r="B31" s="181"/>
      <c r="C31" s="182" t="s">
        <v>322</v>
      </c>
      <c r="D31" s="183" t="s">
        <v>1127</v>
      </c>
      <c r="E31" s="182" t="s">
        <v>1128</v>
      </c>
      <c r="F31" s="180">
        <v>74809903008</v>
      </c>
      <c r="G31" s="180">
        <v>74809852009</v>
      </c>
      <c r="H31" s="200">
        <v>0.8</v>
      </c>
      <c r="I31" s="200">
        <v>16</v>
      </c>
      <c r="J31" s="200">
        <v>48</v>
      </c>
      <c r="K31" s="183">
        <v>3</v>
      </c>
      <c r="L31" s="183">
        <v>20</v>
      </c>
      <c r="M31" s="183">
        <v>60</v>
      </c>
      <c r="N31" s="201">
        <v>0.01</v>
      </c>
      <c r="O31" s="201">
        <v>0.04</v>
      </c>
      <c r="P31" s="202">
        <v>0.43</v>
      </c>
      <c r="Q31" s="202">
        <v>3.74</v>
      </c>
      <c r="R31" s="202">
        <v>4.21</v>
      </c>
      <c r="S31" s="202"/>
      <c r="T31" s="202"/>
      <c r="U31" s="202"/>
      <c r="V31" s="202"/>
      <c r="W31" s="202"/>
      <c r="X31" s="202">
        <v>0.22</v>
      </c>
      <c r="Y31" s="202">
        <v>2.6</v>
      </c>
      <c r="Z31" s="202">
        <v>11.8</v>
      </c>
      <c r="AA31" s="202">
        <v>6.5</v>
      </c>
      <c r="AB31" s="202">
        <v>5</v>
      </c>
      <c r="AC31" s="203">
        <v>44.44</v>
      </c>
      <c r="AD31" s="203">
        <v>450</v>
      </c>
      <c r="AE31" s="203">
        <v>48</v>
      </c>
      <c r="AF31" s="202">
        <v>40</v>
      </c>
      <c r="AG31" s="202">
        <v>40</v>
      </c>
      <c r="AH31" s="202">
        <v>22</v>
      </c>
      <c r="AI31" s="202">
        <v>7</v>
      </c>
      <c r="AJ31" s="202">
        <v>154</v>
      </c>
      <c r="AK31" s="175"/>
    </row>
  </sheetData>
  <autoFilter ref="A7:AJ26" xr:uid="{4D53E3F4-CE44-4440-8EF7-868E93B4C5C4}"/>
  <mergeCells count="7">
    <mergeCell ref="AF6:AJ6"/>
    <mergeCell ref="X6:AE6"/>
    <mergeCell ref="S6:W6"/>
    <mergeCell ref="E2:G2"/>
    <mergeCell ref="E3:G3"/>
    <mergeCell ref="E4:G4"/>
    <mergeCell ref="N6:R6"/>
  </mergeCells>
  <hyperlinks>
    <hyperlink ref="Q3" r:id="rId1" xr:uid="{B8575689-0C07-4416-A97E-2AE4FDD67272}"/>
  </hyperlinks>
  <pageMargins left="0.7" right="0.7" top="0.75" bottom="0.75" header="0.3" footer="0.3"/>
  <pageSetup paperSize="17" scale="33" fitToHeight="0" orientation="landscape" r:id="rId2"/>
  <rowBreaks count="1" manualBreakCount="1">
    <brk id="18" max="16383" man="1"/>
  </rowBreaks>
  <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A5D5E-7625-4E62-BA0B-43BFC43F0142}">
  <sheetPr>
    <pageSetUpPr fitToPage="1"/>
  </sheetPr>
  <dimension ref="A1:AM51"/>
  <sheetViews>
    <sheetView showGridLines="0" zoomScaleNormal="100" workbookViewId="0">
      <pane ySplit="7" topLeftCell="A13" activePane="bottomLeft" state="frozen"/>
      <selection pane="bottomLeft" activeCell="F20" sqref="F20"/>
    </sheetView>
  </sheetViews>
  <sheetFormatPr defaultColWidth="9.140625" defaultRowHeight="14.25" customHeight="1" x14ac:dyDescent="0.25"/>
  <cols>
    <col min="1" max="1" width="22.85546875" style="166" customWidth="1"/>
    <col min="2" max="2" width="14.42578125" style="166" customWidth="1"/>
    <col min="3" max="3" width="12.7109375" style="166" bestFit="1" customWidth="1"/>
    <col min="4" max="4" width="8.7109375" style="166" bestFit="1" customWidth="1"/>
    <col min="5" max="5" width="14.42578125" style="166" hidden="1" customWidth="1"/>
    <col min="6" max="6" width="49.28515625" style="166" bestFit="1" customWidth="1"/>
    <col min="7" max="7" width="17.5703125" style="165" customWidth="1"/>
    <col min="8" max="8" width="18" style="165" bestFit="1" customWidth="1"/>
    <col min="9" max="9" width="7.42578125" style="166" customWidth="1"/>
    <col min="10" max="10" width="10" style="166" bestFit="1" customWidth="1"/>
    <col min="11" max="11" width="9.85546875" style="166" bestFit="1" customWidth="1"/>
    <col min="12" max="37" width="7.42578125" style="166" customWidth="1"/>
    <col min="38" max="38" width="3" style="166" customWidth="1"/>
    <col min="39" max="16384" width="9.140625" style="166"/>
  </cols>
  <sheetData>
    <row r="1" spans="1:39" s="188" customFormat="1" ht="12.75" x14ac:dyDescent="0.2">
      <c r="G1" s="189"/>
      <c r="H1" s="189"/>
      <c r="S1" s="190"/>
      <c r="X1" s="190"/>
      <c r="AC1" s="190"/>
    </row>
    <row r="2" spans="1:39" s="188" customFormat="1" ht="28.5" x14ac:dyDescent="0.25">
      <c r="G2" s="189"/>
      <c r="H2" s="191" t="s">
        <v>59</v>
      </c>
      <c r="M2" s="168"/>
      <c r="Q2" s="1" t="s">
        <v>58</v>
      </c>
      <c r="R2" s="1"/>
      <c r="S2" s="1"/>
      <c r="T2" s="4"/>
      <c r="U2" s="1"/>
      <c r="V2" s="1"/>
    </row>
    <row r="3" spans="1:39" s="188" customFormat="1" ht="23.25" x14ac:dyDescent="0.25">
      <c r="G3" s="189"/>
      <c r="H3" s="192" t="s">
        <v>1129</v>
      </c>
      <c r="M3" s="168"/>
      <c r="Q3" s="493" t="s">
        <v>60</v>
      </c>
      <c r="R3" s="1"/>
      <c r="S3" s="1"/>
      <c r="T3" s="1"/>
      <c r="U3" s="1"/>
      <c r="V3" s="1"/>
    </row>
    <row r="4" spans="1:39" s="188" customFormat="1" ht="20.25" x14ac:dyDescent="0.2">
      <c r="G4" s="189"/>
      <c r="H4" s="8" t="s">
        <v>62</v>
      </c>
    </row>
    <row r="5" spans="1:39" s="188" customFormat="1" ht="12.75" x14ac:dyDescent="0.2">
      <c r="B5" s="190"/>
      <c r="C5" s="190"/>
      <c r="G5" s="255"/>
      <c r="H5" s="255"/>
    </row>
    <row r="6" spans="1:39" s="188" customFormat="1" ht="15" customHeight="1" x14ac:dyDescent="0.2">
      <c r="A6" s="222"/>
      <c r="B6" s="222"/>
      <c r="C6" s="222"/>
      <c r="D6" s="222"/>
      <c r="E6" s="222"/>
      <c r="F6" s="222"/>
      <c r="G6" s="266"/>
      <c r="H6" s="266"/>
      <c r="I6" s="173"/>
      <c r="J6" s="256" t="s">
        <v>63</v>
      </c>
      <c r="K6" s="174"/>
      <c r="L6" s="173"/>
      <c r="M6" s="256" t="s">
        <v>64</v>
      </c>
      <c r="N6" s="174"/>
      <c r="O6" s="552" t="s">
        <v>65</v>
      </c>
      <c r="P6" s="553"/>
      <c r="Q6" s="553"/>
      <c r="R6" s="553"/>
      <c r="S6" s="554"/>
      <c r="T6" s="552" t="s">
        <v>66</v>
      </c>
      <c r="U6" s="553"/>
      <c r="V6" s="553"/>
      <c r="W6" s="553"/>
      <c r="X6" s="554"/>
      <c r="Y6" s="552" t="s">
        <v>67</v>
      </c>
      <c r="Z6" s="553"/>
      <c r="AA6" s="553"/>
      <c r="AB6" s="553"/>
      <c r="AC6" s="553"/>
      <c r="AD6" s="553"/>
      <c r="AE6" s="553"/>
      <c r="AF6" s="554"/>
      <c r="AG6" s="552" t="s">
        <v>68</v>
      </c>
      <c r="AH6" s="553"/>
      <c r="AI6" s="553"/>
      <c r="AJ6" s="553"/>
      <c r="AK6" s="554"/>
      <c r="AL6" s="190"/>
    </row>
    <row r="7" spans="1:39" s="188" customFormat="1" ht="38.25" x14ac:dyDescent="0.2">
      <c r="A7" s="258" t="s">
        <v>69</v>
      </c>
      <c r="B7" s="258" t="s">
        <v>70</v>
      </c>
      <c r="C7" s="258" t="s">
        <v>71</v>
      </c>
      <c r="D7" s="258" t="s">
        <v>1130</v>
      </c>
      <c r="E7" s="258" t="s">
        <v>1075</v>
      </c>
      <c r="F7" s="258" t="s">
        <v>405</v>
      </c>
      <c r="G7" s="257" t="s">
        <v>74</v>
      </c>
      <c r="H7" s="257" t="s">
        <v>75</v>
      </c>
      <c r="I7" s="258" t="s">
        <v>76</v>
      </c>
      <c r="J7" s="258" t="s">
        <v>77</v>
      </c>
      <c r="K7" s="258" t="s">
        <v>78</v>
      </c>
      <c r="L7" s="258" t="s">
        <v>77</v>
      </c>
      <c r="M7" s="258" t="s">
        <v>79</v>
      </c>
      <c r="N7" s="258" t="s">
        <v>80</v>
      </c>
      <c r="O7" s="259" t="s">
        <v>407</v>
      </c>
      <c r="P7" s="260" t="s">
        <v>406</v>
      </c>
      <c r="Q7" s="261" t="s">
        <v>82</v>
      </c>
      <c r="R7" s="260" t="s">
        <v>83</v>
      </c>
      <c r="S7" s="262" t="s">
        <v>84</v>
      </c>
      <c r="T7" s="259" t="s">
        <v>407</v>
      </c>
      <c r="U7" s="260" t="s">
        <v>406</v>
      </c>
      <c r="V7" s="261" t="s">
        <v>82</v>
      </c>
      <c r="W7" s="260" t="s">
        <v>83</v>
      </c>
      <c r="X7" s="262" t="s">
        <v>84</v>
      </c>
      <c r="Y7" s="259" t="s">
        <v>407</v>
      </c>
      <c r="Z7" s="260" t="s">
        <v>406</v>
      </c>
      <c r="AA7" s="261" t="s">
        <v>82</v>
      </c>
      <c r="AB7" s="260" t="s">
        <v>83</v>
      </c>
      <c r="AC7" s="260" t="s">
        <v>84</v>
      </c>
      <c r="AD7" s="263" t="s">
        <v>87</v>
      </c>
      <c r="AE7" s="260" t="s">
        <v>88</v>
      </c>
      <c r="AF7" s="262" t="s">
        <v>89</v>
      </c>
      <c r="AG7" s="261" t="s">
        <v>407</v>
      </c>
      <c r="AH7" s="260" t="s">
        <v>406</v>
      </c>
      <c r="AI7" s="261" t="s">
        <v>82</v>
      </c>
      <c r="AJ7" s="260" t="s">
        <v>83</v>
      </c>
      <c r="AK7" s="262" t="s">
        <v>84</v>
      </c>
      <c r="AL7" s="190"/>
    </row>
    <row r="8" spans="1:39" ht="18" customHeight="1" x14ac:dyDescent="0.25">
      <c r="A8" s="264" t="s">
        <v>1131</v>
      </c>
      <c r="B8" s="193"/>
      <c r="C8" s="193"/>
      <c r="D8" s="193"/>
      <c r="E8" s="193"/>
      <c r="F8" s="193"/>
      <c r="G8" s="265"/>
      <c r="H8" s="265"/>
      <c r="I8" s="193"/>
      <c r="J8" s="193"/>
      <c r="K8" s="193"/>
      <c r="L8" s="193"/>
      <c r="M8" s="193"/>
      <c r="N8" s="193"/>
      <c r="O8" s="193"/>
      <c r="P8" s="193"/>
      <c r="Q8" s="193"/>
      <c r="R8" s="193"/>
      <c r="S8" s="193"/>
      <c r="T8" s="193"/>
      <c r="U8" s="193"/>
      <c r="V8" s="193"/>
      <c r="W8" s="193"/>
      <c r="X8" s="193"/>
      <c r="Y8" s="193"/>
      <c r="Z8" s="193"/>
      <c r="AA8" s="193"/>
      <c r="AB8" s="193"/>
      <c r="AC8" s="193"/>
      <c r="AD8" s="193"/>
      <c r="AE8" s="193"/>
      <c r="AF8" s="193"/>
      <c r="AG8" s="193"/>
      <c r="AH8" s="193"/>
      <c r="AI8" s="193"/>
      <c r="AJ8" s="193"/>
      <c r="AK8" s="194"/>
    </row>
    <row r="9" spans="1:39" ht="23.25" customHeight="1" x14ac:dyDescent="0.25">
      <c r="A9" s="183" t="s">
        <v>1132</v>
      </c>
      <c r="B9" s="181"/>
      <c r="C9" s="182"/>
      <c r="D9" s="181"/>
      <c r="E9" s="182" t="s">
        <v>1133</v>
      </c>
      <c r="F9" s="204" t="s">
        <v>1134</v>
      </c>
      <c r="G9" s="180">
        <v>841058000921</v>
      </c>
      <c r="H9" s="180">
        <v>10841058000928</v>
      </c>
      <c r="I9" s="200">
        <v>10.49</v>
      </c>
      <c r="J9" s="200">
        <v>31.47</v>
      </c>
      <c r="K9" s="200">
        <v>125.88</v>
      </c>
      <c r="L9" s="183">
        <v>4</v>
      </c>
      <c r="M9" s="183">
        <v>3</v>
      </c>
      <c r="N9" s="183">
        <v>12</v>
      </c>
      <c r="O9" s="201">
        <v>2.1999999999999999E-2</v>
      </c>
      <c r="P9" s="201">
        <v>0.19400000000000001</v>
      </c>
      <c r="Q9" s="202">
        <v>1.4179999999999999</v>
      </c>
      <c r="R9" s="202">
        <v>3.5430000000000001</v>
      </c>
      <c r="S9" s="202">
        <v>7.7119999999999997</v>
      </c>
      <c r="T9" s="202">
        <v>6.7000000000000004E-2</v>
      </c>
      <c r="U9" s="202">
        <v>0.59499999999999997</v>
      </c>
      <c r="V9" s="202">
        <v>4.2569999999999997</v>
      </c>
      <c r="W9" s="202">
        <v>3.5459999999999998</v>
      </c>
      <c r="X9" s="202">
        <v>7.7149999999999999</v>
      </c>
      <c r="Y9" s="202">
        <v>0.373</v>
      </c>
      <c r="Z9" s="202">
        <v>2.8220000000000001</v>
      </c>
      <c r="AA9" s="202">
        <v>9.5619999999999994</v>
      </c>
      <c r="AB9" s="202">
        <v>7.8120000000000003</v>
      </c>
      <c r="AC9" s="202">
        <v>8.6259999999999994</v>
      </c>
      <c r="AD9" s="203">
        <v>26</v>
      </c>
      <c r="AE9" s="203">
        <v>5</v>
      </c>
      <c r="AF9" s="203">
        <v>130</v>
      </c>
      <c r="AG9" s="202">
        <v>54.564999999999998</v>
      </c>
      <c r="AH9" s="202">
        <v>416.84300000000002</v>
      </c>
      <c r="AI9" s="202">
        <v>48</v>
      </c>
      <c r="AJ9" s="202">
        <v>40.813000000000002</v>
      </c>
      <c r="AK9" s="202">
        <v>48.13</v>
      </c>
      <c r="AM9" s="236"/>
    </row>
    <row r="10" spans="1:39" ht="23.25" customHeight="1" x14ac:dyDescent="0.25">
      <c r="A10" s="183" t="s">
        <v>1135</v>
      </c>
      <c r="B10" s="181"/>
      <c r="C10" s="182"/>
      <c r="D10" s="181"/>
      <c r="E10" s="182" t="s">
        <v>1135</v>
      </c>
      <c r="F10" s="204" t="s">
        <v>1136</v>
      </c>
      <c r="G10" s="180">
        <v>841058014553</v>
      </c>
      <c r="H10" s="180">
        <v>10841058014550</v>
      </c>
      <c r="I10" s="200">
        <v>7.75</v>
      </c>
      <c r="J10" s="200">
        <v>23.25</v>
      </c>
      <c r="K10" s="200">
        <v>93</v>
      </c>
      <c r="L10" s="183">
        <v>4</v>
      </c>
      <c r="M10" s="183">
        <v>3</v>
      </c>
      <c r="N10" s="183">
        <v>12</v>
      </c>
      <c r="O10" s="201">
        <v>2.4E-2</v>
      </c>
      <c r="P10" s="201">
        <v>0.16300000000000001</v>
      </c>
      <c r="Q10" s="202">
        <v>1.5</v>
      </c>
      <c r="R10" s="202">
        <v>3.5590000000000002</v>
      </c>
      <c r="S10" s="202">
        <v>7.8109999999999999</v>
      </c>
      <c r="T10" s="202">
        <v>7.1999999999999995E-2</v>
      </c>
      <c r="U10" s="202">
        <v>0.48899999999999999</v>
      </c>
      <c r="V10" s="202">
        <v>4.5</v>
      </c>
      <c r="W10" s="202">
        <v>3.5590000000000002</v>
      </c>
      <c r="X10" s="202">
        <v>7.8109999999999999</v>
      </c>
      <c r="Y10" s="202">
        <v>0.373</v>
      </c>
      <c r="Z10" s="202">
        <v>2.399</v>
      </c>
      <c r="AA10" s="202">
        <v>9.5630000000000006</v>
      </c>
      <c r="AB10" s="202">
        <v>7.8150000000000004</v>
      </c>
      <c r="AC10" s="202">
        <v>8.6259999999999994</v>
      </c>
      <c r="AD10" s="203">
        <v>26</v>
      </c>
      <c r="AE10" s="203">
        <v>5</v>
      </c>
      <c r="AF10" s="203">
        <v>130</v>
      </c>
      <c r="AG10" s="202">
        <v>54.564999999999998</v>
      </c>
      <c r="AH10" s="202">
        <v>361.81700000000001</v>
      </c>
      <c r="AI10" s="202">
        <v>48</v>
      </c>
      <c r="AJ10" s="202">
        <v>40.813000000000002</v>
      </c>
      <c r="AK10" s="202">
        <v>48.13</v>
      </c>
      <c r="AM10" s="236"/>
    </row>
    <row r="11" spans="1:39" ht="23.25" customHeight="1" x14ac:dyDescent="0.25">
      <c r="A11" s="183" t="s">
        <v>1137</v>
      </c>
      <c r="B11" s="181"/>
      <c r="C11" s="182"/>
      <c r="D11" s="181"/>
      <c r="E11" s="182" t="s">
        <v>1137</v>
      </c>
      <c r="F11" s="204" t="s">
        <v>1138</v>
      </c>
      <c r="G11" s="180">
        <v>841058014577</v>
      </c>
      <c r="H11" s="180">
        <v>10841058014574</v>
      </c>
      <c r="I11" s="200">
        <v>7.75</v>
      </c>
      <c r="J11" s="200">
        <v>46.5</v>
      </c>
      <c r="K11" s="200">
        <v>558</v>
      </c>
      <c r="L11" s="183">
        <v>12</v>
      </c>
      <c r="M11" s="183">
        <v>6</v>
      </c>
      <c r="N11" s="183">
        <v>72</v>
      </c>
      <c r="O11" s="201">
        <v>7.0000000000000001E-3</v>
      </c>
      <c r="P11" s="201">
        <v>6.6000000000000003E-2</v>
      </c>
      <c r="Q11" s="202">
        <v>0.752</v>
      </c>
      <c r="R11" s="202">
        <v>3.7519999999999998</v>
      </c>
      <c r="S11" s="202">
        <v>4.5</v>
      </c>
      <c r="T11" s="202">
        <v>0.03</v>
      </c>
      <c r="U11" s="202">
        <v>0.40300000000000002</v>
      </c>
      <c r="V11" s="202">
        <v>5.25</v>
      </c>
      <c r="W11" s="202">
        <v>3.9</v>
      </c>
      <c r="X11" s="202">
        <v>2.5</v>
      </c>
      <c r="Y11" s="202">
        <v>0.432</v>
      </c>
      <c r="Z11" s="202">
        <v>5.5030000000000001</v>
      </c>
      <c r="AA11" s="202">
        <v>10.815</v>
      </c>
      <c r="AB11" s="202">
        <v>8.1890000000000001</v>
      </c>
      <c r="AC11" s="202">
        <v>8.4369999999999994</v>
      </c>
      <c r="AD11" s="203">
        <v>20</v>
      </c>
      <c r="AE11" s="203">
        <v>5</v>
      </c>
      <c r="AF11" s="203">
        <v>100</v>
      </c>
      <c r="AG11" s="202">
        <v>52.427999999999997</v>
      </c>
      <c r="AH11" s="202">
        <v>600.36800000000005</v>
      </c>
      <c r="AI11" s="202">
        <v>48</v>
      </c>
      <c r="AJ11" s="202">
        <v>40</v>
      </c>
      <c r="AK11" s="202">
        <v>47.185000000000002</v>
      </c>
      <c r="AM11" s="236"/>
    </row>
    <row r="12" spans="1:39" ht="23.25" customHeight="1" x14ac:dyDescent="0.25">
      <c r="A12" s="183" t="s">
        <v>1139</v>
      </c>
      <c r="B12" s="181"/>
      <c r="C12" s="182"/>
      <c r="D12" s="181"/>
      <c r="E12" s="182" t="s">
        <v>1139</v>
      </c>
      <c r="F12" s="204" t="s">
        <v>1140</v>
      </c>
      <c r="G12" s="180">
        <v>841058014638</v>
      </c>
      <c r="H12" s="180">
        <v>10841058014635</v>
      </c>
      <c r="I12" s="200">
        <v>8.9</v>
      </c>
      <c r="J12" s="200">
        <v>26.700000000000003</v>
      </c>
      <c r="K12" s="200">
        <v>106.8</v>
      </c>
      <c r="L12" s="183">
        <v>4</v>
      </c>
      <c r="M12" s="183">
        <v>3</v>
      </c>
      <c r="N12" s="183">
        <v>12</v>
      </c>
      <c r="O12" s="201">
        <v>2.4E-2</v>
      </c>
      <c r="P12" s="201">
        <v>0.223</v>
      </c>
      <c r="Q12" s="202">
        <v>1.5</v>
      </c>
      <c r="R12" s="202">
        <v>3.5590000000000002</v>
      </c>
      <c r="S12" s="202">
        <v>7.8109999999999999</v>
      </c>
      <c r="T12" s="202">
        <v>7.2999999999999995E-2</v>
      </c>
      <c r="U12" s="202">
        <v>0.68300000000000005</v>
      </c>
      <c r="V12" s="202">
        <v>4.5030000000000001</v>
      </c>
      <c r="W12" s="202">
        <v>3.5619999999999998</v>
      </c>
      <c r="X12" s="202">
        <v>7.8140000000000001</v>
      </c>
      <c r="Y12" s="202">
        <v>0.374</v>
      </c>
      <c r="Z12" s="202">
        <v>3.1720000000000002</v>
      </c>
      <c r="AA12" s="202">
        <v>9.57</v>
      </c>
      <c r="AB12" s="202">
        <v>7.82</v>
      </c>
      <c r="AC12" s="202">
        <v>8.64</v>
      </c>
      <c r="AD12" s="203">
        <v>26</v>
      </c>
      <c r="AE12" s="203">
        <v>5</v>
      </c>
      <c r="AF12" s="203">
        <v>130</v>
      </c>
      <c r="AG12" s="202">
        <v>54.643999999999998</v>
      </c>
      <c r="AH12" s="202">
        <v>462.63900000000001</v>
      </c>
      <c r="AI12" s="202">
        <v>48</v>
      </c>
      <c r="AJ12" s="202">
        <v>40.813000000000002</v>
      </c>
      <c r="AK12" s="202">
        <v>48.2</v>
      </c>
      <c r="AM12" s="236"/>
    </row>
    <row r="13" spans="1:39" ht="23.25" customHeight="1" x14ac:dyDescent="0.25">
      <c r="A13" s="183" t="s">
        <v>1141</v>
      </c>
      <c r="B13" s="181"/>
      <c r="C13" s="182"/>
      <c r="D13" s="181"/>
      <c r="E13" s="182" t="s">
        <v>1141</v>
      </c>
      <c r="F13" s="204" t="s">
        <v>1142</v>
      </c>
      <c r="G13" s="180">
        <v>841058014645</v>
      </c>
      <c r="H13" s="180">
        <v>10841058014642</v>
      </c>
      <c r="I13" s="200">
        <v>5.87</v>
      </c>
      <c r="J13" s="200">
        <v>17.61</v>
      </c>
      <c r="K13" s="200">
        <v>70.44</v>
      </c>
      <c r="L13" s="183">
        <v>4</v>
      </c>
      <c r="M13" s="183">
        <v>3</v>
      </c>
      <c r="N13" s="183">
        <v>12</v>
      </c>
      <c r="O13" s="201">
        <v>6.0000000000000001E-3</v>
      </c>
      <c r="P13" s="201">
        <v>6.2E-2</v>
      </c>
      <c r="Q13" s="202">
        <v>0.75</v>
      </c>
      <c r="R13" s="202">
        <v>2.5299999999999998</v>
      </c>
      <c r="S13" s="202">
        <v>5.03</v>
      </c>
      <c r="T13" s="202">
        <v>1.7000000000000001E-2</v>
      </c>
      <c r="U13" s="202">
        <v>0.19800000000000001</v>
      </c>
      <c r="V13" s="202">
        <v>2.5299999999999998</v>
      </c>
      <c r="W13" s="202">
        <v>2.254</v>
      </c>
      <c r="X13" s="202">
        <v>5.03</v>
      </c>
      <c r="Y13" s="202">
        <v>0.17199999999999999</v>
      </c>
      <c r="Z13" s="202">
        <v>1.0429999999999999</v>
      </c>
      <c r="AA13" s="202">
        <v>10.811999999999999</v>
      </c>
      <c r="AB13" s="202">
        <v>5.3719999999999999</v>
      </c>
      <c r="AC13" s="202">
        <v>5.125</v>
      </c>
      <c r="AD13" s="203">
        <v>31</v>
      </c>
      <c r="AE13" s="203">
        <v>9</v>
      </c>
      <c r="AF13" s="203">
        <v>279</v>
      </c>
      <c r="AG13" s="202">
        <v>57.222999999999999</v>
      </c>
      <c r="AH13" s="202">
        <v>340.93</v>
      </c>
      <c r="AI13" s="202">
        <v>48.353000000000002</v>
      </c>
      <c r="AJ13" s="202">
        <v>40</v>
      </c>
      <c r="AK13" s="202">
        <v>51.125</v>
      </c>
      <c r="AM13" s="236"/>
    </row>
    <row r="14" spans="1:39" ht="23.25" customHeight="1" x14ac:dyDescent="0.25">
      <c r="A14" s="183" t="s">
        <v>1143</v>
      </c>
      <c r="B14" s="181"/>
      <c r="C14" s="182" t="s">
        <v>1099</v>
      </c>
      <c r="D14" s="181"/>
      <c r="E14" s="182" t="s">
        <v>1144</v>
      </c>
      <c r="F14" s="204" t="s">
        <v>1145</v>
      </c>
      <c r="G14" s="180">
        <v>841058007012</v>
      </c>
      <c r="H14" s="180">
        <v>10841058007019</v>
      </c>
      <c r="I14" s="200">
        <v>12.5</v>
      </c>
      <c r="J14" s="200">
        <v>37.5</v>
      </c>
      <c r="K14" s="200">
        <v>150</v>
      </c>
      <c r="L14" s="183">
        <v>4</v>
      </c>
      <c r="M14" s="183">
        <v>3</v>
      </c>
      <c r="N14" s="183">
        <v>12</v>
      </c>
      <c r="O14" s="201">
        <v>0.02</v>
      </c>
      <c r="P14" s="201">
        <v>0.27</v>
      </c>
      <c r="Q14" s="202">
        <v>1.5</v>
      </c>
      <c r="R14" s="202">
        <v>3.56</v>
      </c>
      <c r="S14" s="202">
        <v>7.81</v>
      </c>
      <c r="T14" s="202">
        <v>7.0000000000000007E-2</v>
      </c>
      <c r="U14" s="202">
        <v>0.81</v>
      </c>
      <c r="V14" s="202">
        <v>4.5</v>
      </c>
      <c r="W14" s="202">
        <v>3.56</v>
      </c>
      <c r="X14" s="202">
        <v>7.81</v>
      </c>
      <c r="Y14" s="202">
        <v>0.37</v>
      </c>
      <c r="Z14" s="202">
        <v>3.69</v>
      </c>
      <c r="AA14" s="202">
        <v>9.57</v>
      </c>
      <c r="AB14" s="202">
        <v>7.82</v>
      </c>
      <c r="AC14" s="202">
        <v>8.64</v>
      </c>
      <c r="AD14" s="203">
        <v>26</v>
      </c>
      <c r="AE14" s="203">
        <v>5</v>
      </c>
      <c r="AF14" s="203">
        <v>130</v>
      </c>
      <c r="AG14" s="202">
        <v>54.64</v>
      </c>
      <c r="AH14" s="202">
        <v>530.08000000000004</v>
      </c>
      <c r="AI14" s="202">
        <v>48</v>
      </c>
      <c r="AJ14" s="202">
        <v>40.81</v>
      </c>
      <c r="AK14" s="202">
        <v>48.2</v>
      </c>
      <c r="AM14" s="236"/>
    </row>
    <row r="15" spans="1:39" ht="25.5" customHeight="1" x14ac:dyDescent="0.25">
      <c r="A15" s="183" t="s">
        <v>1146</v>
      </c>
      <c r="B15" s="181"/>
      <c r="C15" s="182" t="s">
        <v>92</v>
      </c>
      <c r="D15" s="181"/>
      <c r="E15" s="182" t="s">
        <v>1147</v>
      </c>
      <c r="F15" s="204" t="s">
        <v>1148</v>
      </c>
      <c r="G15" s="180">
        <v>841058007005</v>
      </c>
      <c r="H15" s="180">
        <v>10841058007002</v>
      </c>
      <c r="I15" s="200">
        <v>8.64</v>
      </c>
      <c r="J15" s="200">
        <v>25.92</v>
      </c>
      <c r="K15" s="200">
        <v>103.68</v>
      </c>
      <c r="L15" s="183">
        <v>4</v>
      </c>
      <c r="M15" s="183">
        <v>3</v>
      </c>
      <c r="N15" s="183">
        <v>12</v>
      </c>
      <c r="O15" s="201">
        <v>0.02</v>
      </c>
      <c r="P15" s="201">
        <v>0.14000000000000001</v>
      </c>
      <c r="Q15" s="202">
        <v>1.42</v>
      </c>
      <c r="R15" s="202">
        <v>3.54</v>
      </c>
      <c r="S15" s="202">
        <v>7.71</v>
      </c>
      <c r="T15" s="202">
        <v>7.0000000000000007E-2</v>
      </c>
      <c r="U15" s="202">
        <v>0.43</v>
      </c>
      <c r="V15" s="202">
        <v>4.26</v>
      </c>
      <c r="W15" s="202">
        <v>3.55</v>
      </c>
      <c r="X15" s="202">
        <v>7.72</v>
      </c>
      <c r="Y15" s="202">
        <v>0.37</v>
      </c>
      <c r="Z15" s="202">
        <v>2.17</v>
      </c>
      <c r="AA15" s="202">
        <v>9.57</v>
      </c>
      <c r="AB15" s="202">
        <v>7.82</v>
      </c>
      <c r="AC15" s="202">
        <v>8.64</v>
      </c>
      <c r="AD15" s="203">
        <v>26</v>
      </c>
      <c r="AE15" s="203">
        <v>5</v>
      </c>
      <c r="AF15" s="203">
        <v>130</v>
      </c>
      <c r="AG15" s="202">
        <v>54.64</v>
      </c>
      <c r="AH15" s="202">
        <v>331.44</v>
      </c>
      <c r="AI15" s="202">
        <v>48</v>
      </c>
      <c r="AJ15" s="202">
        <v>40.81</v>
      </c>
      <c r="AK15" s="202">
        <v>48.2</v>
      </c>
      <c r="AM15" s="236"/>
    </row>
    <row r="16" spans="1:39" ht="25.5" customHeight="1" x14ac:dyDescent="0.25">
      <c r="A16" s="183" t="s">
        <v>1149</v>
      </c>
      <c r="B16" s="181"/>
      <c r="C16" s="182" t="s">
        <v>92</v>
      </c>
      <c r="D16" s="181"/>
      <c r="E16" s="182" t="s">
        <v>1150</v>
      </c>
      <c r="F16" s="204" t="s">
        <v>1151</v>
      </c>
      <c r="G16" s="180">
        <v>841058007029</v>
      </c>
      <c r="H16" s="180">
        <v>10841058007026</v>
      </c>
      <c r="I16" s="200">
        <v>12.85</v>
      </c>
      <c r="J16" s="200">
        <v>77.099999999999994</v>
      </c>
      <c r="K16" s="200">
        <v>925.2</v>
      </c>
      <c r="L16" s="183">
        <v>12</v>
      </c>
      <c r="M16" s="183">
        <v>6</v>
      </c>
      <c r="N16" s="183">
        <v>72</v>
      </c>
      <c r="O16" s="201">
        <v>0.01</v>
      </c>
      <c r="P16" s="201">
        <v>0.08</v>
      </c>
      <c r="Q16" s="202">
        <v>1.26</v>
      </c>
      <c r="R16" s="202">
        <v>3.75</v>
      </c>
      <c r="S16" s="202">
        <v>4.4000000000000004</v>
      </c>
      <c r="T16" s="202">
        <v>0.05</v>
      </c>
      <c r="U16" s="202">
        <v>0.49</v>
      </c>
      <c r="V16" s="202">
        <v>5.6</v>
      </c>
      <c r="W16" s="202">
        <v>3.75</v>
      </c>
      <c r="X16" s="202">
        <v>3.78</v>
      </c>
      <c r="Y16" s="202">
        <v>0.77</v>
      </c>
      <c r="Z16" s="202">
        <v>6.67</v>
      </c>
      <c r="AA16" s="202">
        <v>12.7</v>
      </c>
      <c r="AB16" s="202">
        <v>12.32</v>
      </c>
      <c r="AC16" s="202">
        <v>8.52</v>
      </c>
      <c r="AD16" s="203">
        <v>12</v>
      </c>
      <c r="AE16" s="203">
        <v>5</v>
      </c>
      <c r="AF16" s="203">
        <v>60</v>
      </c>
      <c r="AG16" s="202">
        <v>54.24</v>
      </c>
      <c r="AH16" s="202">
        <v>450.26</v>
      </c>
      <c r="AI16" s="202">
        <v>49.25</v>
      </c>
      <c r="AJ16" s="202">
        <v>40</v>
      </c>
      <c r="AK16" s="202">
        <v>47.58</v>
      </c>
      <c r="AM16" s="236"/>
    </row>
    <row r="17" spans="1:39" ht="25.5" customHeight="1" x14ac:dyDescent="0.25">
      <c r="A17" s="183" t="s">
        <v>1152</v>
      </c>
      <c r="B17" s="181"/>
      <c r="C17" s="182" t="s">
        <v>92</v>
      </c>
      <c r="D17" s="181"/>
      <c r="E17" s="182" t="s">
        <v>1153</v>
      </c>
      <c r="F17" s="204" t="s">
        <v>1154</v>
      </c>
      <c r="G17" s="180">
        <v>841058068044</v>
      </c>
      <c r="H17" s="180">
        <v>10841058068041</v>
      </c>
      <c r="I17" s="200">
        <v>15.8</v>
      </c>
      <c r="J17" s="200">
        <v>94.8</v>
      </c>
      <c r="K17" s="200">
        <v>1137.5999999999999</v>
      </c>
      <c r="L17" s="183">
        <v>12</v>
      </c>
      <c r="M17" s="183">
        <v>6</v>
      </c>
      <c r="N17" s="183">
        <v>72</v>
      </c>
      <c r="O17" s="201">
        <v>0.01</v>
      </c>
      <c r="P17" s="201">
        <v>0.11</v>
      </c>
      <c r="Q17" s="202">
        <v>1.26</v>
      </c>
      <c r="R17" s="202">
        <v>3.78</v>
      </c>
      <c r="S17" s="202">
        <v>4.46</v>
      </c>
      <c r="T17" s="202">
        <v>0.06</v>
      </c>
      <c r="U17" s="202">
        <v>0.69</v>
      </c>
      <c r="V17" s="202">
        <v>7.41</v>
      </c>
      <c r="W17" s="202">
        <v>3.78</v>
      </c>
      <c r="X17" s="202">
        <v>3.78</v>
      </c>
      <c r="Y17" s="202">
        <v>1.08</v>
      </c>
      <c r="Z17" s="202">
        <v>9.3699999999999992</v>
      </c>
      <c r="AA17" s="202">
        <v>16.2</v>
      </c>
      <c r="AB17" s="202">
        <v>13.2</v>
      </c>
      <c r="AC17" s="202">
        <v>8.77</v>
      </c>
      <c r="AD17" s="203">
        <v>9</v>
      </c>
      <c r="AE17" s="203">
        <v>5</v>
      </c>
      <c r="AF17" s="203">
        <v>45</v>
      </c>
      <c r="AG17" s="202">
        <v>54.89</v>
      </c>
      <c r="AH17" s="202">
        <v>471.43</v>
      </c>
      <c r="AI17" s="202">
        <v>48.56</v>
      </c>
      <c r="AJ17" s="202">
        <v>40</v>
      </c>
      <c r="AK17" s="202">
        <v>48.83</v>
      </c>
      <c r="AM17" s="236"/>
    </row>
    <row r="18" spans="1:39" ht="25.5" customHeight="1" x14ac:dyDescent="0.25">
      <c r="A18" s="183" t="s">
        <v>1155</v>
      </c>
      <c r="B18" s="181"/>
      <c r="C18" s="182" t="s">
        <v>92</v>
      </c>
      <c r="D18" s="181"/>
      <c r="E18" s="182" t="s">
        <v>1156</v>
      </c>
      <c r="F18" s="204" t="s">
        <v>1157</v>
      </c>
      <c r="G18" s="180">
        <v>841058007210</v>
      </c>
      <c r="H18" s="180">
        <v>10841058007217</v>
      </c>
      <c r="I18" s="200">
        <v>8.64</v>
      </c>
      <c r="J18" s="200">
        <v>25.92</v>
      </c>
      <c r="K18" s="200">
        <v>103.68</v>
      </c>
      <c r="L18" s="183">
        <v>4</v>
      </c>
      <c r="M18" s="183">
        <v>3</v>
      </c>
      <c r="N18" s="183">
        <v>12</v>
      </c>
      <c r="O18" s="201">
        <v>0.02</v>
      </c>
      <c r="P18" s="201">
        <v>0.14000000000000001</v>
      </c>
      <c r="Q18" s="202">
        <v>1.42</v>
      </c>
      <c r="R18" s="202">
        <v>3.54</v>
      </c>
      <c r="S18" s="202">
        <v>7.71</v>
      </c>
      <c r="T18" s="202">
        <v>7.0000000000000007E-2</v>
      </c>
      <c r="U18" s="202">
        <v>0.43</v>
      </c>
      <c r="V18" s="202">
        <v>4.26</v>
      </c>
      <c r="W18" s="202">
        <v>3.55</v>
      </c>
      <c r="X18" s="202">
        <v>7.72</v>
      </c>
      <c r="Y18" s="202">
        <v>0.37</v>
      </c>
      <c r="Z18" s="202">
        <v>2.17</v>
      </c>
      <c r="AA18" s="202">
        <v>9.57</v>
      </c>
      <c r="AB18" s="202">
        <v>7.82</v>
      </c>
      <c r="AC18" s="202">
        <v>8.64</v>
      </c>
      <c r="AD18" s="203">
        <v>26</v>
      </c>
      <c r="AE18" s="203">
        <v>5</v>
      </c>
      <c r="AF18" s="203">
        <v>130</v>
      </c>
      <c r="AG18" s="202">
        <v>54.64</v>
      </c>
      <c r="AH18" s="202">
        <v>331.44</v>
      </c>
      <c r="AI18" s="202">
        <v>48</v>
      </c>
      <c r="AJ18" s="202">
        <v>40.81</v>
      </c>
      <c r="AK18" s="202">
        <v>48.2</v>
      </c>
      <c r="AM18" s="236"/>
    </row>
    <row r="19" spans="1:39" ht="25.5" customHeight="1" x14ac:dyDescent="0.25">
      <c r="A19" s="183" t="s">
        <v>1158</v>
      </c>
      <c r="B19" s="181"/>
      <c r="C19" s="182" t="s">
        <v>92</v>
      </c>
      <c r="D19" s="181"/>
      <c r="E19" s="182" t="s">
        <v>1159</v>
      </c>
      <c r="F19" s="204" t="s">
        <v>1160</v>
      </c>
      <c r="G19" s="180">
        <v>841058007227</v>
      </c>
      <c r="H19" s="180">
        <v>10841058007224</v>
      </c>
      <c r="I19" s="200">
        <v>12.85</v>
      </c>
      <c r="J19" s="200">
        <v>77.099999999999994</v>
      </c>
      <c r="K19" s="200">
        <v>925.2</v>
      </c>
      <c r="L19" s="183">
        <v>12</v>
      </c>
      <c r="M19" s="183">
        <v>6</v>
      </c>
      <c r="N19" s="183">
        <v>72</v>
      </c>
      <c r="O19" s="201">
        <v>0.01</v>
      </c>
      <c r="P19" s="201">
        <v>0.08</v>
      </c>
      <c r="Q19" s="202">
        <v>1.26</v>
      </c>
      <c r="R19" s="202">
        <v>3.75</v>
      </c>
      <c r="S19" s="202">
        <v>4.4000000000000004</v>
      </c>
      <c r="T19" s="202">
        <v>0.05</v>
      </c>
      <c r="U19" s="202">
        <v>0.49</v>
      </c>
      <c r="V19" s="202">
        <v>5.6</v>
      </c>
      <c r="W19" s="202">
        <v>3.75</v>
      </c>
      <c r="X19" s="202">
        <v>3.78</v>
      </c>
      <c r="Y19" s="202">
        <v>0.77</v>
      </c>
      <c r="Z19" s="202">
        <v>6.2</v>
      </c>
      <c r="AA19" s="202">
        <v>12.7</v>
      </c>
      <c r="AB19" s="202">
        <v>12.32</v>
      </c>
      <c r="AC19" s="202">
        <v>8.52</v>
      </c>
      <c r="AD19" s="203">
        <v>12</v>
      </c>
      <c r="AE19" s="203">
        <v>5</v>
      </c>
      <c r="AF19" s="203">
        <v>60</v>
      </c>
      <c r="AG19" s="202">
        <v>54.24</v>
      </c>
      <c r="AH19" s="202">
        <v>450.26</v>
      </c>
      <c r="AI19" s="202">
        <v>49.25</v>
      </c>
      <c r="AJ19" s="202">
        <v>40</v>
      </c>
      <c r="AK19" s="202">
        <v>47.58</v>
      </c>
      <c r="AM19" s="236"/>
    </row>
    <row r="20" spans="1:39" ht="25.5" customHeight="1" x14ac:dyDescent="0.25">
      <c r="A20" s="183" t="s">
        <v>1161</v>
      </c>
      <c r="B20" s="181"/>
      <c r="C20" s="182" t="s">
        <v>92</v>
      </c>
      <c r="D20" s="181"/>
      <c r="E20" s="182" t="s">
        <v>1162</v>
      </c>
      <c r="F20" s="204" t="s">
        <v>1163</v>
      </c>
      <c r="G20" s="180">
        <v>841058007494</v>
      </c>
      <c r="H20" s="180">
        <v>10841058007491</v>
      </c>
      <c r="I20" s="200">
        <v>15.8</v>
      </c>
      <c r="J20" s="200">
        <v>94.8</v>
      </c>
      <c r="K20" s="200">
        <v>1137.5999999999999</v>
      </c>
      <c r="L20" s="183">
        <v>12</v>
      </c>
      <c r="M20" s="183">
        <v>6</v>
      </c>
      <c r="N20" s="183">
        <v>72</v>
      </c>
      <c r="O20" s="201">
        <v>0.01</v>
      </c>
      <c r="P20" s="201">
        <v>0.11</v>
      </c>
      <c r="Q20" s="202">
        <v>1.26</v>
      </c>
      <c r="R20" s="202">
        <v>3.78</v>
      </c>
      <c r="S20" s="202">
        <v>4.46</v>
      </c>
      <c r="T20" s="202">
        <v>0.06</v>
      </c>
      <c r="U20" s="202">
        <v>0.69</v>
      </c>
      <c r="V20" s="202">
        <v>7.41</v>
      </c>
      <c r="W20" s="202">
        <v>3.78</v>
      </c>
      <c r="X20" s="202">
        <v>3.78</v>
      </c>
      <c r="Y20" s="202">
        <v>1.08</v>
      </c>
      <c r="Z20" s="202">
        <v>9.3699999999999992</v>
      </c>
      <c r="AA20" s="202">
        <v>16.2</v>
      </c>
      <c r="AB20" s="202">
        <v>13.2</v>
      </c>
      <c r="AC20" s="202">
        <v>8.77</v>
      </c>
      <c r="AD20" s="203">
        <v>9</v>
      </c>
      <c r="AE20" s="203">
        <v>5</v>
      </c>
      <c r="AF20" s="203">
        <v>45</v>
      </c>
      <c r="AG20" s="202">
        <v>54.89</v>
      </c>
      <c r="AH20" s="202">
        <v>471.43</v>
      </c>
      <c r="AI20" s="202">
        <v>48.56</v>
      </c>
      <c r="AJ20" s="202">
        <v>40</v>
      </c>
      <c r="AK20" s="202">
        <v>48.83</v>
      </c>
      <c r="AM20" s="236"/>
    </row>
    <row r="21" spans="1:39" s="179" customFormat="1" ht="25.5" customHeight="1" x14ac:dyDescent="0.25">
      <c r="A21" s="216" t="s">
        <v>1164</v>
      </c>
      <c r="B21" s="177"/>
      <c r="C21" s="177" t="s">
        <v>1099</v>
      </c>
      <c r="D21" s="178">
        <v>1506601</v>
      </c>
      <c r="E21" s="177" t="s">
        <v>1165</v>
      </c>
      <c r="F21" s="177" t="s">
        <v>1166</v>
      </c>
      <c r="G21" s="176">
        <v>841058007296</v>
      </c>
      <c r="H21" s="176">
        <v>10841058007293</v>
      </c>
      <c r="I21" s="200">
        <v>12.85</v>
      </c>
      <c r="J21" s="200">
        <v>38.549999999999997</v>
      </c>
      <c r="K21" s="200">
        <v>154.19999999999999</v>
      </c>
      <c r="L21" s="183">
        <v>4</v>
      </c>
      <c r="M21" s="183">
        <v>3</v>
      </c>
      <c r="N21" s="183">
        <v>12</v>
      </c>
      <c r="O21" s="201">
        <v>0.02</v>
      </c>
      <c r="P21" s="201">
        <v>0.25</v>
      </c>
      <c r="Q21" s="202">
        <v>0.35</v>
      </c>
      <c r="R21" s="202">
        <v>0.14000000000000001</v>
      </c>
      <c r="S21" s="202">
        <v>0.77</v>
      </c>
      <c r="T21" s="202">
        <v>0.08</v>
      </c>
      <c r="U21" s="202">
        <v>0.77</v>
      </c>
      <c r="V21" s="202">
        <v>3.54</v>
      </c>
      <c r="W21" s="202">
        <v>4.72</v>
      </c>
      <c r="X21" s="202">
        <v>7.87</v>
      </c>
      <c r="Y21" s="202">
        <v>0.35</v>
      </c>
      <c r="Z21" s="202">
        <v>3</v>
      </c>
      <c r="AA21" s="202">
        <v>9.4499999999999993</v>
      </c>
      <c r="AB21" s="202">
        <v>7.68</v>
      </c>
      <c r="AC21" s="202">
        <v>8.27</v>
      </c>
      <c r="AD21" s="203">
        <v>25</v>
      </c>
      <c r="AE21" s="203">
        <v>5</v>
      </c>
      <c r="AF21" s="203">
        <v>125</v>
      </c>
      <c r="AG21" s="202">
        <v>53.36</v>
      </c>
      <c r="AH21" s="202">
        <v>375.09</v>
      </c>
      <c r="AI21" s="202">
        <v>47.99</v>
      </c>
      <c r="AJ21" s="202">
        <v>40</v>
      </c>
      <c r="AK21" s="202">
        <v>48.03</v>
      </c>
    </row>
    <row r="22" spans="1:39" ht="18" customHeight="1" x14ac:dyDescent="0.25">
      <c r="A22" s="264" t="s">
        <v>1167</v>
      </c>
      <c r="B22" s="193"/>
      <c r="C22" s="193"/>
      <c r="D22" s="193"/>
      <c r="E22" s="193"/>
      <c r="F22" s="193"/>
      <c r="G22" s="265"/>
      <c r="H22" s="265"/>
      <c r="I22" s="193"/>
      <c r="J22" s="193"/>
      <c r="K22" s="193"/>
      <c r="L22" s="193"/>
      <c r="M22" s="193"/>
      <c r="N22" s="193"/>
      <c r="O22" s="193"/>
      <c r="P22" s="193"/>
      <c r="Q22" s="193"/>
      <c r="R22" s="193"/>
      <c r="S22" s="193"/>
      <c r="T22" s="193"/>
      <c r="U22" s="193"/>
      <c r="V22" s="193"/>
      <c r="W22" s="193"/>
      <c r="X22" s="193"/>
      <c r="Y22" s="193"/>
      <c r="Z22" s="193"/>
      <c r="AA22" s="193"/>
      <c r="AB22" s="193"/>
      <c r="AC22" s="193"/>
      <c r="AD22" s="193"/>
      <c r="AE22" s="193"/>
      <c r="AF22" s="193"/>
      <c r="AG22" s="193"/>
      <c r="AH22" s="193"/>
      <c r="AI22" s="193"/>
      <c r="AJ22" s="193"/>
      <c r="AK22" s="194"/>
      <c r="AM22" s="236"/>
    </row>
    <row r="23" spans="1:39" ht="23.25" customHeight="1" x14ac:dyDescent="0.25">
      <c r="A23" s="183" t="s">
        <v>1168</v>
      </c>
      <c r="B23" s="181"/>
      <c r="C23" s="182" t="s">
        <v>322</v>
      </c>
      <c r="D23" s="181"/>
      <c r="E23" s="182" t="s">
        <v>1168</v>
      </c>
      <c r="F23" s="204" t="s">
        <v>1169</v>
      </c>
      <c r="G23" s="180">
        <v>841058018803</v>
      </c>
      <c r="H23" s="180">
        <v>10841058018800</v>
      </c>
      <c r="I23" s="200">
        <v>9.8000000000000007</v>
      </c>
      <c r="J23" s="200">
        <v>29.4</v>
      </c>
      <c r="K23" s="200">
        <v>117.6</v>
      </c>
      <c r="L23" s="183">
        <v>4</v>
      </c>
      <c r="M23" s="183">
        <v>3</v>
      </c>
      <c r="N23" s="183">
        <v>12</v>
      </c>
      <c r="O23" s="201">
        <v>2.1999999999999999E-2</v>
      </c>
      <c r="P23" s="201">
        <v>0.17599999999999999</v>
      </c>
      <c r="Q23" s="202">
        <v>1.4179999999999999</v>
      </c>
      <c r="R23" s="202">
        <v>3.5430000000000001</v>
      </c>
      <c r="S23" s="202">
        <v>7.7119999999999997</v>
      </c>
      <c r="T23" s="202">
        <v>6.7000000000000004E-2</v>
      </c>
      <c r="U23" s="202">
        <v>0.54</v>
      </c>
      <c r="V23" s="202">
        <v>4.2569999999999997</v>
      </c>
      <c r="W23" s="202">
        <v>3.5459999999999998</v>
      </c>
      <c r="X23" s="202">
        <v>7.7149999999999999</v>
      </c>
      <c r="Y23" s="202">
        <v>0.374</v>
      </c>
      <c r="Z23" s="202">
        <v>2.601</v>
      </c>
      <c r="AA23" s="202">
        <v>9.57</v>
      </c>
      <c r="AB23" s="202">
        <v>7.82</v>
      </c>
      <c r="AC23" s="202">
        <v>8.64</v>
      </c>
      <c r="AD23" s="203">
        <v>26</v>
      </c>
      <c r="AE23" s="203">
        <v>5</v>
      </c>
      <c r="AF23" s="203">
        <v>130</v>
      </c>
      <c r="AG23" s="202">
        <v>54.643999999999998</v>
      </c>
      <c r="AH23" s="202">
        <v>388.18099999999998</v>
      </c>
      <c r="AI23" s="202">
        <v>48</v>
      </c>
      <c r="AJ23" s="202">
        <v>40.813000000000002</v>
      </c>
      <c r="AK23" s="202">
        <v>48.2</v>
      </c>
      <c r="AM23" s="236"/>
    </row>
    <row r="24" spans="1:39" ht="23.25" customHeight="1" x14ac:dyDescent="0.25">
      <c r="A24" s="183" t="s">
        <v>1170</v>
      </c>
      <c r="B24" s="181"/>
      <c r="C24" s="182" t="s">
        <v>322</v>
      </c>
      <c r="D24" s="181"/>
      <c r="E24" s="182" t="s">
        <v>1170</v>
      </c>
      <c r="F24" s="204" t="s">
        <v>1171</v>
      </c>
      <c r="G24" s="180">
        <v>841058018810</v>
      </c>
      <c r="H24" s="180">
        <v>10841058018817</v>
      </c>
      <c r="I24" s="200">
        <v>10.95</v>
      </c>
      <c r="J24" s="200">
        <v>65.7</v>
      </c>
      <c r="K24" s="200">
        <v>788.4</v>
      </c>
      <c r="L24" s="183">
        <v>12</v>
      </c>
      <c r="M24" s="183">
        <v>6</v>
      </c>
      <c r="N24" s="183">
        <v>72</v>
      </c>
      <c r="O24" s="201">
        <v>7.0000000000000001E-3</v>
      </c>
      <c r="P24" s="201">
        <v>9.5000000000000001E-2</v>
      </c>
      <c r="Q24" s="202">
        <v>0.75</v>
      </c>
      <c r="R24" s="202">
        <v>3.75</v>
      </c>
      <c r="S24" s="202">
        <v>4.5</v>
      </c>
      <c r="T24" s="202">
        <v>3.6999999999999998E-2</v>
      </c>
      <c r="U24" s="202">
        <v>0.57999999999999996</v>
      </c>
      <c r="V24" s="202">
        <v>2.25</v>
      </c>
      <c r="W24" s="202">
        <v>3.75</v>
      </c>
      <c r="X24" s="202">
        <v>7.6260000000000003</v>
      </c>
      <c r="Y24" s="202">
        <v>0.61</v>
      </c>
      <c r="Z24" s="202">
        <v>7.5679999999999996</v>
      </c>
      <c r="AA24" s="202">
        <v>12.063000000000001</v>
      </c>
      <c r="AB24" s="202">
        <v>10.438000000000001</v>
      </c>
      <c r="AC24" s="202">
        <v>8.375</v>
      </c>
      <c r="AD24" s="203">
        <v>15</v>
      </c>
      <c r="AE24" s="203">
        <v>5</v>
      </c>
      <c r="AF24" s="203">
        <v>75</v>
      </c>
      <c r="AG24" s="202">
        <v>54.363</v>
      </c>
      <c r="AH24" s="202">
        <v>617.62300000000005</v>
      </c>
      <c r="AI24" s="202">
        <v>48</v>
      </c>
      <c r="AJ24" s="202">
        <v>41.75</v>
      </c>
      <c r="AK24" s="202">
        <v>46.875999999999998</v>
      </c>
      <c r="AM24" s="236"/>
    </row>
    <row r="25" spans="1:39" ht="18" customHeight="1" x14ac:dyDescent="0.25">
      <c r="A25" s="264" t="s">
        <v>1172</v>
      </c>
      <c r="B25" s="193"/>
      <c r="C25" s="193"/>
      <c r="D25" s="193"/>
      <c r="E25" s="193"/>
      <c r="F25" s="193"/>
      <c r="G25" s="265"/>
      <c r="H25" s="265"/>
      <c r="I25" s="193"/>
      <c r="J25" s="193"/>
      <c r="K25" s="193"/>
      <c r="L25" s="193"/>
      <c r="M25" s="193"/>
      <c r="N25" s="193"/>
      <c r="O25" s="193"/>
      <c r="P25" s="193"/>
      <c r="Q25" s="193"/>
      <c r="R25" s="193"/>
      <c r="S25" s="193"/>
      <c r="T25" s="193"/>
      <c r="U25" s="193"/>
      <c r="V25" s="193"/>
      <c r="W25" s="193"/>
      <c r="X25" s="193"/>
      <c r="Y25" s="193"/>
      <c r="Z25" s="193"/>
      <c r="AA25" s="193"/>
      <c r="AB25" s="193"/>
      <c r="AC25" s="193"/>
      <c r="AD25" s="193"/>
      <c r="AE25" s="193"/>
      <c r="AF25" s="193"/>
      <c r="AG25" s="193"/>
      <c r="AH25" s="193"/>
      <c r="AI25" s="193"/>
      <c r="AJ25" s="193"/>
      <c r="AK25" s="194"/>
      <c r="AM25" s="236"/>
    </row>
    <row r="26" spans="1:39" ht="23.25" customHeight="1" x14ac:dyDescent="0.25">
      <c r="A26" s="183" t="s">
        <v>1173</v>
      </c>
      <c r="B26" s="181"/>
      <c r="C26" s="182" t="s">
        <v>322</v>
      </c>
      <c r="D26" s="181">
        <v>1638928</v>
      </c>
      <c r="E26" s="182" t="s">
        <v>1174</v>
      </c>
      <c r="F26" s="204" t="s">
        <v>1175</v>
      </c>
      <c r="G26" s="180">
        <v>841058040149</v>
      </c>
      <c r="H26" s="180">
        <v>10841058040146</v>
      </c>
      <c r="I26" s="200">
        <v>9.5</v>
      </c>
      <c r="J26" s="200">
        <v>38</v>
      </c>
      <c r="K26" s="200">
        <v>152</v>
      </c>
      <c r="L26" s="183">
        <v>4</v>
      </c>
      <c r="M26" s="183">
        <v>4</v>
      </c>
      <c r="N26" s="183">
        <v>16</v>
      </c>
      <c r="O26" s="201">
        <v>0.03</v>
      </c>
      <c r="P26" s="201">
        <v>0.28000000000000003</v>
      </c>
      <c r="Q26" s="202">
        <v>2.12</v>
      </c>
      <c r="R26" s="202">
        <v>3</v>
      </c>
      <c r="S26" s="202">
        <v>7.94</v>
      </c>
      <c r="T26" s="202">
        <v>0.12</v>
      </c>
      <c r="U26" s="202">
        <v>1.1200000000000001</v>
      </c>
      <c r="V26" s="202">
        <v>12</v>
      </c>
      <c r="W26" s="202">
        <v>2.13</v>
      </c>
      <c r="X26" s="202">
        <v>7.94</v>
      </c>
      <c r="Y26" s="202">
        <v>0.63</v>
      </c>
      <c r="Z26" s="202">
        <v>5.1100000000000003</v>
      </c>
      <c r="AA26" s="202">
        <v>13.2</v>
      </c>
      <c r="AB26" s="202">
        <v>9.26</v>
      </c>
      <c r="AC26" s="202">
        <v>8.89</v>
      </c>
      <c r="AD26" s="203">
        <v>15</v>
      </c>
      <c r="AE26" s="203">
        <v>5</v>
      </c>
      <c r="AF26" s="203">
        <v>75</v>
      </c>
      <c r="AG26" s="202">
        <v>54.94</v>
      </c>
      <c r="AH26" s="202">
        <v>433.23</v>
      </c>
      <c r="AI26" s="202">
        <v>48</v>
      </c>
      <c r="AJ26" s="202">
        <v>40</v>
      </c>
      <c r="AK26" s="202">
        <v>49.45</v>
      </c>
      <c r="AM26" s="236"/>
    </row>
    <row r="27" spans="1:39" ht="23.25" customHeight="1" x14ac:dyDescent="0.25">
      <c r="A27" s="183" t="s">
        <v>1176</v>
      </c>
      <c r="B27" s="181"/>
      <c r="C27" s="182" t="s">
        <v>322</v>
      </c>
      <c r="D27" s="181">
        <v>1638928</v>
      </c>
      <c r="E27" s="182" t="s">
        <v>1177</v>
      </c>
      <c r="F27" s="204" t="s">
        <v>1178</v>
      </c>
      <c r="G27" s="180">
        <v>841058040026</v>
      </c>
      <c r="H27" s="180">
        <v>10841058040023</v>
      </c>
      <c r="I27" s="200">
        <v>12.85</v>
      </c>
      <c r="J27" s="200">
        <v>64.25</v>
      </c>
      <c r="K27" s="200">
        <v>771</v>
      </c>
      <c r="L27" s="183">
        <v>12</v>
      </c>
      <c r="M27" s="183">
        <v>5</v>
      </c>
      <c r="N27" s="183">
        <v>60</v>
      </c>
      <c r="O27" s="201">
        <v>0.01</v>
      </c>
      <c r="P27" s="201">
        <f>96.963/1000*2.2</f>
        <v>0.2133186</v>
      </c>
      <c r="Q27" s="202">
        <v>1.18</v>
      </c>
      <c r="R27" s="202">
        <v>3.94</v>
      </c>
      <c r="S27" s="202">
        <v>4.33</v>
      </c>
      <c r="T27" s="202">
        <v>7.0000000000000007E-2</v>
      </c>
      <c r="U27" s="202">
        <f>0.485*2.2</f>
        <v>1.0669999999999999</v>
      </c>
      <c r="V27" s="202">
        <v>6.3</v>
      </c>
      <c r="W27" s="202">
        <v>4.13</v>
      </c>
      <c r="X27" s="202">
        <v>4.6900000000000004</v>
      </c>
      <c r="Y27" s="202">
        <v>0.95</v>
      </c>
      <c r="Z27" s="202">
        <f>5.818*2.2</f>
        <v>12.7996</v>
      </c>
      <c r="AA27" s="202">
        <v>19.29</v>
      </c>
      <c r="AB27" s="202">
        <v>8.66</v>
      </c>
      <c r="AC27" s="202">
        <v>9.84</v>
      </c>
      <c r="AD27" s="203">
        <v>10</v>
      </c>
      <c r="AE27" s="203">
        <v>4</v>
      </c>
      <c r="AF27" s="203">
        <v>40</v>
      </c>
      <c r="AG27" s="202">
        <v>40.93</v>
      </c>
      <c r="AH27" s="202">
        <f>AF27*Z27+25*2.2</f>
        <v>566.98400000000004</v>
      </c>
      <c r="AI27" s="202">
        <v>44.29</v>
      </c>
      <c r="AJ27" s="202">
        <v>38.979999999999997</v>
      </c>
      <c r="AK27" s="202">
        <v>40.98</v>
      </c>
      <c r="AM27" s="236"/>
    </row>
    <row r="28" spans="1:39" ht="23.25" customHeight="1" x14ac:dyDescent="0.25">
      <c r="A28" s="183" t="s">
        <v>1179</v>
      </c>
      <c r="B28" s="181"/>
      <c r="C28" s="182" t="s">
        <v>322</v>
      </c>
      <c r="D28" s="181">
        <v>1638928</v>
      </c>
      <c r="E28" s="182" t="s">
        <v>1180</v>
      </c>
      <c r="F28" s="204" t="s">
        <v>1181</v>
      </c>
      <c r="G28" s="180">
        <v>841058040422</v>
      </c>
      <c r="H28" s="180">
        <v>10841058040429</v>
      </c>
      <c r="I28" s="200">
        <v>21.3</v>
      </c>
      <c r="J28" s="200">
        <v>63.9</v>
      </c>
      <c r="K28" s="200">
        <v>766.8</v>
      </c>
      <c r="L28" s="183">
        <v>12</v>
      </c>
      <c r="M28" s="183">
        <v>3</v>
      </c>
      <c r="N28" s="183">
        <v>36</v>
      </c>
      <c r="O28" s="201">
        <v>0.03</v>
      </c>
      <c r="P28" s="201">
        <f>168.083/1000*2.2</f>
        <v>0.36978260000000007</v>
      </c>
      <c r="Q28" s="202">
        <v>2.76</v>
      </c>
      <c r="R28" s="202">
        <v>3.94</v>
      </c>
      <c r="S28" s="202">
        <v>4.33</v>
      </c>
      <c r="T28" s="202">
        <v>7.0000000000000007E-2</v>
      </c>
      <c r="U28" s="202">
        <f>0.504*2.2</f>
        <v>1.1088</v>
      </c>
      <c r="V28" s="202">
        <v>6.26</v>
      </c>
      <c r="W28" s="202">
        <v>4.13</v>
      </c>
      <c r="X28" s="202">
        <v>4.6900000000000004</v>
      </c>
      <c r="Y28" s="202">
        <v>1.01</v>
      </c>
      <c r="Z28" s="202">
        <f>6.051*2.2</f>
        <v>13.312200000000001</v>
      </c>
      <c r="AA28" s="202">
        <v>19.690000000000001</v>
      </c>
      <c r="AB28" s="202">
        <v>8.86</v>
      </c>
      <c r="AC28" s="202">
        <v>10.039999999999999</v>
      </c>
      <c r="AD28" s="203">
        <v>10</v>
      </c>
      <c r="AE28" s="203">
        <v>4</v>
      </c>
      <c r="AF28" s="203">
        <v>40</v>
      </c>
      <c r="AG28" s="202">
        <v>43.51</v>
      </c>
      <c r="AH28" s="202">
        <f>AF28*Z28+25*2.2</f>
        <v>587.48800000000006</v>
      </c>
      <c r="AI28" s="202">
        <v>45.28</v>
      </c>
      <c r="AJ28" s="202">
        <v>39.76</v>
      </c>
      <c r="AK28" s="202">
        <v>41.77</v>
      </c>
      <c r="AM28" s="236"/>
    </row>
    <row r="29" spans="1:39" ht="23.25" customHeight="1" x14ac:dyDescent="0.25">
      <c r="A29" s="183" t="s">
        <v>1182</v>
      </c>
      <c r="B29" s="181"/>
      <c r="C29" s="182" t="s">
        <v>322</v>
      </c>
      <c r="D29" s="181">
        <v>1638928</v>
      </c>
      <c r="E29" s="182" t="s">
        <v>1182</v>
      </c>
      <c r="F29" s="204" t="s">
        <v>1183</v>
      </c>
      <c r="G29" s="180">
        <v>841058008354</v>
      </c>
      <c r="H29" s="180">
        <v>10841058008351</v>
      </c>
      <c r="I29" s="200">
        <v>9.5</v>
      </c>
      <c r="J29" s="200">
        <v>38</v>
      </c>
      <c r="K29" s="200">
        <v>152</v>
      </c>
      <c r="L29" s="183">
        <v>4</v>
      </c>
      <c r="M29" s="183">
        <v>4</v>
      </c>
      <c r="N29" s="183">
        <v>16</v>
      </c>
      <c r="O29" s="201">
        <v>0.03</v>
      </c>
      <c r="P29" s="201">
        <v>0.28000000000000003</v>
      </c>
      <c r="Q29" s="202">
        <v>2.12</v>
      </c>
      <c r="R29" s="202">
        <v>3</v>
      </c>
      <c r="S29" s="202">
        <v>7.94</v>
      </c>
      <c r="T29" s="202">
        <v>0.12</v>
      </c>
      <c r="U29" s="202">
        <v>1.1200000000000001</v>
      </c>
      <c r="V29" s="202">
        <v>12</v>
      </c>
      <c r="W29" s="202">
        <v>2.13</v>
      </c>
      <c r="X29" s="202">
        <v>7.94</v>
      </c>
      <c r="Y29" s="202">
        <v>0.63</v>
      </c>
      <c r="Z29" s="202">
        <v>5.1100000000000003</v>
      </c>
      <c r="AA29" s="202">
        <v>13.2</v>
      </c>
      <c r="AB29" s="202">
        <v>9.26</v>
      </c>
      <c r="AC29" s="202">
        <v>8.89</v>
      </c>
      <c r="AD29" s="203">
        <v>15</v>
      </c>
      <c r="AE29" s="203">
        <v>5</v>
      </c>
      <c r="AF29" s="203">
        <v>75</v>
      </c>
      <c r="AG29" s="202">
        <v>54.94</v>
      </c>
      <c r="AH29" s="202">
        <v>433.23</v>
      </c>
      <c r="AI29" s="202">
        <v>48</v>
      </c>
      <c r="AJ29" s="202">
        <v>40</v>
      </c>
      <c r="AK29" s="202">
        <v>49.45</v>
      </c>
      <c r="AM29" s="236"/>
    </row>
    <row r="30" spans="1:39" ht="25.5" customHeight="1" x14ac:dyDescent="0.25">
      <c r="A30" s="180" t="s">
        <v>1184</v>
      </c>
      <c r="B30" s="181"/>
      <c r="C30" s="182" t="s">
        <v>322</v>
      </c>
      <c r="D30" s="181">
        <v>1638928</v>
      </c>
      <c r="E30" s="183" t="s">
        <v>1185</v>
      </c>
      <c r="F30" s="204" t="s">
        <v>1186</v>
      </c>
      <c r="G30" s="180">
        <v>841058008378</v>
      </c>
      <c r="H30" s="180">
        <v>10841058008375</v>
      </c>
      <c r="I30" s="200">
        <v>12.85</v>
      </c>
      <c r="J30" s="200">
        <v>64.25</v>
      </c>
      <c r="K30" s="200">
        <v>771</v>
      </c>
      <c r="L30" s="183">
        <v>12</v>
      </c>
      <c r="M30" s="183">
        <v>5</v>
      </c>
      <c r="N30" s="183">
        <v>60</v>
      </c>
      <c r="O30" s="201">
        <v>0.01</v>
      </c>
      <c r="P30" s="201">
        <v>0.22</v>
      </c>
      <c r="Q30" s="202">
        <v>1.18</v>
      </c>
      <c r="R30" s="202">
        <v>3.94</v>
      </c>
      <c r="S30" s="202">
        <v>4.33</v>
      </c>
      <c r="T30" s="202">
        <v>7.0000000000000007E-2</v>
      </c>
      <c r="U30" s="202">
        <v>1.08</v>
      </c>
      <c r="V30" s="202">
        <v>6.3</v>
      </c>
      <c r="W30" s="202">
        <v>4.13</v>
      </c>
      <c r="X30" s="202">
        <v>4.6900000000000004</v>
      </c>
      <c r="Y30" s="202">
        <v>0.95</v>
      </c>
      <c r="Z30" s="202">
        <v>12.98</v>
      </c>
      <c r="AA30" s="202">
        <v>19.29</v>
      </c>
      <c r="AB30" s="202">
        <v>8.66</v>
      </c>
      <c r="AC30" s="202">
        <v>9.84</v>
      </c>
      <c r="AD30" s="203">
        <v>10</v>
      </c>
      <c r="AE30" s="203">
        <v>4</v>
      </c>
      <c r="AF30" s="203">
        <v>40</v>
      </c>
      <c r="AG30" s="202">
        <v>40.93</v>
      </c>
      <c r="AH30" s="202">
        <v>0</v>
      </c>
      <c r="AI30" s="202">
        <v>44.29</v>
      </c>
      <c r="AJ30" s="202">
        <v>38.979999999999997</v>
      </c>
      <c r="AK30" s="202">
        <v>40.98</v>
      </c>
      <c r="AM30" s="236"/>
    </row>
    <row r="31" spans="1:39" ht="25.5" customHeight="1" x14ac:dyDescent="0.25">
      <c r="A31" s="180" t="s">
        <v>1187</v>
      </c>
      <c r="B31" s="181"/>
      <c r="C31" s="182" t="s">
        <v>322</v>
      </c>
      <c r="D31" s="181">
        <v>1638928</v>
      </c>
      <c r="E31" s="183" t="s">
        <v>1188</v>
      </c>
      <c r="F31" s="204" t="s">
        <v>1189</v>
      </c>
      <c r="G31" s="180">
        <v>841058008385</v>
      </c>
      <c r="H31" s="180">
        <v>10841058008382</v>
      </c>
      <c r="I31" s="200">
        <v>21.3</v>
      </c>
      <c r="J31" s="200">
        <v>63.9</v>
      </c>
      <c r="K31" s="200">
        <v>766.8</v>
      </c>
      <c r="L31" s="183">
        <v>12</v>
      </c>
      <c r="M31" s="183">
        <v>3</v>
      </c>
      <c r="N31" s="183">
        <v>36</v>
      </c>
      <c r="O31" s="201">
        <v>0.03</v>
      </c>
      <c r="P31" s="201">
        <v>0.4</v>
      </c>
      <c r="Q31" s="202">
        <v>2.76</v>
      </c>
      <c r="R31" s="202">
        <v>3.94</v>
      </c>
      <c r="S31" s="202">
        <v>4.33</v>
      </c>
      <c r="T31" s="202">
        <v>7.0000000000000007E-2</v>
      </c>
      <c r="U31" s="202">
        <v>1.2</v>
      </c>
      <c r="V31" s="202">
        <v>6.26</v>
      </c>
      <c r="W31" s="202">
        <v>4.13</v>
      </c>
      <c r="X31" s="202">
        <v>4.6900000000000004</v>
      </c>
      <c r="Y31" s="202">
        <v>1.01</v>
      </c>
      <c r="Z31" s="202">
        <v>14.34</v>
      </c>
      <c r="AA31" s="202">
        <v>19.690000000000001</v>
      </c>
      <c r="AB31" s="202">
        <v>8.86</v>
      </c>
      <c r="AC31" s="202">
        <v>10.039999999999999</v>
      </c>
      <c r="AD31" s="203">
        <v>10</v>
      </c>
      <c r="AE31" s="203">
        <v>4</v>
      </c>
      <c r="AF31" s="203">
        <v>40</v>
      </c>
      <c r="AG31" s="202">
        <v>43.51</v>
      </c>
      <c r="AH31" s="202">
        <v>0</v>
      </c>
      <c r="AI31" s="202">
        <v>45.28</v>
      </c>
      <c r="AJ31" s="202">
        <v>39.76</v>
      </c>
      <c r="AK31" s="202">
        <v>41.77</v>
      </c>
      <c r="AM31" s="236"/>
    </row>
    <row r="32" spans="1:39" ht="25.5" customHeight="1" x14ac:dyDescent="0.25">
      <c r="A32" s="180" t="s">
        <v>1190</v>
      </c>
      <c r="B32" s="181"/>
      <c r="C32" s="182" t="s">
        <v>322</v>
      </c>
      <c r="D32" s="181">
        <v>1032501</v>
      </c>
      <c r="E32" s="183" t="s">
        <v>1191</v>
      </c>
      <c r="F32" s="204" t="s">
        <v>1192</v>
      </c>
      <c r="G32" s="180">
        <v>841058040866</v>
      </c>
      <c r="H32" s="180">
        <v>10841058040863</v>
      </c>
      <c r="I32" s="200">
        <v>9.5</v>
      </c>
      <c r="J32" s="200">
        <v>38</v>
      </c>
      <c r="K32" s="200">
        <v>152</v>
      </c>
      <c r="L32" s="183">
        <v>4</v>
      </c>
      <c r="M32" s="183">
        <v>4</v>
      </c>
      <c r="N32" s="183">
        <v>16</v>
      </c>
      <c r="O32" s="201">
        <v>0.03</v>
      </c>
      <c r="P32" s="201">
        <v>0.28000000000000003</v>
      </c>
      <c r="Q32" s="202">
        <v>2.12</v>
      </c>
      <c r="R32" s="202">
        <v>3</v>
      </c>
      <c r="S32" s="202">
        <v>7.94</v>
      </c>
      <c r="T32" s="202">
        <v>0.12</v>
      </c>
      <c r="U32" s="202">
        <v>1.1200000000000001</v>
      </c>
      <c r="V32" s="202">
        <v>12</v>
      </c>
      <c r="W32" s="202">
        <v>2.13</v>
      </c>
      <c r="X32" s="202">
        <v>7.94</v>
      </c>
      <c r="Y32" s="202">
        <v>0.63</v>
      </c>
      <c r="Z32" s="202">
        <v>5.1100000000000003</v>
      </c>
      <c r="AA32" s="202">
        <v>13.2</v>
      </c>
      <c r="AB32" s="202">
        <v>9.26</v>
      </c>
      <c r="AC32" s="202">
        <v>8.89</v>
      </c>
      <c r="AD32" s="203">
        <v>15</v>
      </c>
      <c r="AE32" s="203">
        <v>5</v>
      </c>
      <c r="AF32" s="203">
        <v>75</v>
      </c>
      <c r="AG32" s="202">
        <v>54.94</v>
      </c>
      <c r="AH32" s="202">
        <v>433.23</v>
      </c>
      <c r="AI32" s="202">
        <v>48</v>
      </c>
      <c r="AJ32" s="202">
        <v>40</v>
      </c>
      <c r="AK32" s="202">
        <v>49.45</v>
      </c>
      <c r="AM32" s="236"/>
    </row>
    <row r="33" spans="1:39" ht="25.5" customHeight="1" x14ac:dyDescent="0.25">
      <c r="A33" s="180" t="s">
        <v>1193</v>
      </c>
      <c r="B33" s="181"/>
      <c r="C33" s="182" t="s">
        <v>322</v>
      </c>
      <c r="D33" s="181">
        <v>1057935</v>
      </c>
      <c r="E33" s="183" t="s">
        <v>1194</v>
      </c>
      <c r="F33" s="204" t="s">
        <v>1195</v>
      </c>
      <c r="G33" s="180">
        <v>841058040873</v>
      </c>
      <c r="H33" s="180">
        <v>10841058040870</v>
      </c>
      <c r="I33" s="200">
        <v>12.85</v>
      </c>
      <c r="J33" s="200">
        <v>64.25</v>
      </c>
      <c r="K33" s="200">
        <v>771</v>
      </c>
      <c r="L33" s="183">
        <v>12</v>
      </c>
      <c r="M33" s="183">
        <v>5</v>
      </c>
      <c r="N33" s="183">
        <v>60</v>
      </c>
      <c r="O33" s="201">
        <v>0.01</v>
      </c>
      <c r="P33" s="201">
        <f>97.697/1000*2.2</f>
        <v>0.21493340000000002</v>
      </c>
      <c r="Q33" s="202">
        <v>1.18</v>
      </c>
      <c r="R33" s="202">
        <v>3.94</v>
      </c>
      <c r="S33" s="202">
        <v>4.33</v>
      </c>
      <c r="T33" s="202">
        <v>7.0000000000000007E-2</v>
      </c>
      <c r="U33" s="202">
        <f>0.488*2.2</f>
        <v>1.0736000000000001</v>
      </c>
      <c r="V33" s="202">
        <v>6.3</v>
      </c>
      <c r="W33" s="202">
        <v>4.13</v>
      </c>
      <c r="X33" s="202">
        <v>4.6900000000000004</v>
      </c>
      <c r="Y33" s="202">
        <v>0.95</v>
      </c>
      <c r="Z33" s="202">
        <f>5.862*2.2</f>
        <v>12.896400000000002</v>
      </c>
      <c r="AA33" s="202">
        <v>19.29</v>
      </c>
      <c r="AB33" s="202">
        <v>8.66</v>
      </c>
      <c r="AC33" s="202">
        <v>9.84</v>
      </c>
      <c r="AD33" s="203">
        <v>10</v>
      </c>
      <c r="AE33" s="203">
        <v>4</v>
      </c>
      <c r="AF33" s="203">
        <v>40</v>
      </c>
      <c r="AG33" s="202">
        <v>40.93</v>
      </c>
      <c r="AH33" s="202">
        <f>AF33*Z33+25*2.2</f>
        <v>570.85600000000011</v>
      </c>
      <c r="AI33" s="202">
        <v>44.29</v>
      </c>
      <c r="AJ33" s="202">
        <v>38.979999999999997</v>
      </c>
      <c r="AK33" s="202">
        <v>40.98</v>
      </c>
      <c r="AM33" s="236"/>
    </row>
    <row r="34" spans="1:39" ht="25.5" customHeight="1" x14ac:dyDescent="0.25">
      <c r="A34" s="180" t="s">
        <v>1196</v>
      </c>
      <c r="B34" s="181"/>
      <c r="C34" s="182" t="s">
        <v>322</v>
      </c>
      <c r="D34" s="181">
        <v>1057935</v>
      </c>
      <c r="E34" s="183" t="s">
        <v>1197</v>
      </c>
      <c r="F34" s="204" t="s">
        <v>1198</v>
      </c>
      <c r="G34" s="180">
        <v>841058040903</v>
      </c>
      <c r="H34" s="180">
        <v>10841058040900</v>
      </c>
      <c r="I34" s="200">
        <v>21.3</v>
      </c>
      <c r="J34" s="200">
        <v>63.9</v>
      </c>
      <c r="K34" s="200">
        <v>766.8</v>
      </c>
      <c r="L34" s="183">
        <v>12</v>
      </c>
      <c r="M34" s="183">
        <v>3</v>
      </c>
      <c r="N34" s="183">
        <v>36</v>
      </c>
      <c r="O34" s="201">
        <v>0.03</v>
      </c>
      <c r="P34" s="201">
        <f>180.671/1000*2.2</f>
        <v>0.3974762</v>
      </c>
      <c r="Q34" s="202">
        <v>2.76</v>
      </c>
      <c r="R34" s="202">
        <v>3.94</v>
      </c>
      <c r="S34" s="202">
        <v>4.33</v>
      </c>
      <c r="T34" s="202">
        <v>7.0000000000000007E-2</v>
      </c>
      <c r="U34" s="202">
        <f>0.542*2.2</f>
        <v>1.1924000000000001</v>
      </c>
      <c r="V34" s="202">
        <v>6.26</v>
      </c>
      <c r="W34" s="202">
        <v>4.13</v>
      </c>
      <c r="X34" s="202">
        <v>4.6900000000000004</v>
      </c>
      <c r="Y34" s="202">
        <v>1.01</v>
      </c>
      <c r="Z34" s="202">
        <f>6.504*2.2</f>
        <v>14.3088</v>
      </c>
      <c r="AA34" s="202">
        <v>19.690000000000001</v>
      </c>
      <c r="AB34" s="202">
        <v>8.86</v>
      </c>
      <c r="AC34" s="202">
        <v>10.039999999999999</v>
      </c>
      <c r="AD34" s="203">
        <v>10</v>
      </c>
      <c r="AE34" s="203">
        <v>4</v>
      </c>
      <c r="AF34" s="203">
        <v>40</v>
      </c>
      <c r="AG34" s="202">
        <v>43.51</v>
      </c>
      <c r="AH34" s="202">
        <f>AF34*Z34+25*2.2</f>
        <v>627.35199999999998</v>
      </c>
      <c r="AI34" s="202">
        <v>45.28</v>
      </c>
      <c r="AJ34" s="202">
        <v>39.76</v>
      </c>
      <c r="AK34" s="202">
        <v>41.77</v>
      </c>
      <c r="AM34" s="236"/>
    </row>
    <row r="35" spans="1:39" ht="25.5" customHeight="1" x14ac:dyDescent="0.25">
      <c r="A35" s="180" t="s">
        <v>1199</v>
      </c>
      <c r="B35" s="181"/>
      <c r="C35" s="182" t="s">
        <v>322</v>
      </c>
      <c r="D35" s="181">
        <v>1032501</v>
      </c>
      <c r="E35" s="183" t="s">
        <v>1200</v>
      </c>
      <c r="F35" s="204" t="s">
        <v>1201</v>
      </c>
      <c r="G35" s="180">
        <v>841058040675</v>
      </c>
      <c r="H35" s="180">
        <v>10841058040672</v>
      </c>
      <c r="I35" s="200">
        <v>9.5</v>
      </c>
      <c r="J35" s="200">
        <v>38</v>
      </c>
      <c r="K35" s="200">
        <v>152</v>
      </c>
      <c r="L35" s="183">
        <v>4</v>
      </c>
      <c r="M35" s="183">
        <v>4</v>
      </c>
      <c r="N35" s="183">
        <v>16</v>
      </c>
      <c r="O35" s="201">
        <v>0.03</v>
      </c>
      <c r="P35" s="201">
        <v>0.28000000000000003</v>
      </c>
      <c r="Q35" s="202">
        <v>2.12</v>
      </c>
      <c r="R35" s="202">
        <v>3</v>
      </c>
      <c r="S35" s="202">
        <v>7.94</v>
      </c>
      <c r="T35" s="202">
        <v>0.12</v>
      </c>
      <c r="U35" s="202">
        <v>1.1200000000000001</v>
      </c>
      <c r="V35" s="202">
        <v>12</v>
      </c>
      <c r="W35" s="202">
        <v>2.13</v>
      </c>
      <c r="X35" s="202">
        <v>7.94</v>
      </c>
      <c r="Y35" s="202">
        <v>0.63</v>
      </c>
      <c r="Z35" s="202">
        <v>5.1100000000000003</v>
      </c>
      <c r="AA35" s="202">
        <v>13.2</v>
      </c>
      <c r="AB35" s="202">
        <v>9.26</v>
      </c>
      <c r="AC35" s="202">
        <v>8.89</v>
      </c>
      <c r="AD35" s="203">
        <v>15</v>
      </c>
      <c r="AE35" s="203">
        <v>5</v>
      </c>
      <c r="AF35" s="203">
        <v>75</v>
      </c>
      <c r="AG35" s="202">
        <v>54.94</v>
      </c>
      <c r="AH35" s="202">
        <v>433.23</v>
      </c>
      <c r="AI35" s="202">
        <v>48</v>
      </c>
      <c r="AJ35" s="202">
        <v>40</v>
      </c>
      <c r="AK35" s="202">
        <v>49.45</v>
      </c>
      <c r="AM35" s="236"/>
    </row>
    <row r="36" spans="1:39" ht="25.5" customHeight="1" x14ac:dyDescent="0.25">
      <c r="A36" s="180" t="s">
        <v>1202</v>
      </c>
      <c r="B36" s="181"/>
      <c r="C36" s="182" t="s">
        <v>322</v>
      </c>
      <c r="D36" s="181">
        <v>1032501</v>
      </c>
      <c r="E36" s="183" t="s">
        <v>1203</v>
      </c>
      <c r="F36" s="204" t="s">
        <v>1204</v>
      </c>
      <c r="G36" s="180">
        <v>841058040682</v>
      </c>
      <c r="H36" s="180">
        <v>10841058040689</v>
      </c>
      <c r="I36" s="200">
        <v>12.85</v>
      </c>
      <c r="J36" s="200">
        <v>64.25</v>
      </c>
      <c r="K36" s="200">
        <v>771</v>
      </c>
      <c r="L36" s="183">
        <v>12</v>
      </c>
      <c r="M36" s="183">
        <v>5</v>
      </c>
      <c r="N36" s="183">
        <v>60</v>
      </c>
      <c r="O36" s="201">
        <v>0.01</v>
      </c>
      <c r="P36" s="201">
        <f>91.766/1000*2.2</f>
        <v>0.20188520000000001</v>
      </c>
      <c r="Q36" s="202">
        <v>1.18</v>
      </c>
      <c r="R36" s="202">
        <v>3.94</v>
      </c>
      <c r="S36" s="202">
        <v>4.33</v>
      </c>
      <c r="T36" s="202">
        <v>7.0000000000000007E-2</v>
      </c>
      <c r="U36" s="202">
        <f>0.458*2.2</f>
        <v>1.0076000000000001</v>
      </c>
      <c r="V36" s="202">
        <v>6.3</v>
      </c>
      <c r="W36" s="202">
        <v>4.13</v>
      </c>
      <c r="X36" s="202">
        <v>4.6900000000000004</v>
      </c>
      <c r="Y36" s="202">
        <v>0.95</v>
      </c>
      <c r="Z36" s="202">
        <f>5.506*2.2</f>
        <v>12.113200000000001</v>
      </c>
      <c r="AA36" s="202">
        <v>19.29</v>
      </c>
      <c r="AB36" s="202">
        <v>8.66</v>
      </c>
      <c r="AC36" s="202">
        <v>9.84</v>
      </c>
      <c r="AD36" s="203">
        <v>10</v>
      </c>
      <c r="AE36" s="203">
        <v>4</v>
      </c>
      <c r="AF36" s="203">
        <v>40</v>
      </c>
      <c r="AG36" s="202">
        <v>40.93</v>
      </c>
      <c r="AH36" s="202">
        <f>AF36*Z36+25*2.2</f>
        <v>539.52800000000002</v>
      </c>
      <c r="AI36" s="202">
        <v>44.29</v>
      </c>
      <c r="AJ36" s="202">
        <v>38.979999999999997</v>
      </c>
      <c r="AK36" s="202">
        <v>40.98</v>
      </c>
      <c r="AM36" s="236"/>
    </row>
    <row r="37" spans="1:39" ht="25.5" customHeight="1" x14ac:dyDescent="0.25">
      <c r="A37" s="180">
        <v>80406900</v>
      </c>
      <c r="B37" s="181"/>
      <c r="C37" s="182" t="s">
        <v>322</v>
      </c>
      <c r="D37" s="181">
        <v>1032501</v>
      </c>
      <c r="E37" s="183" t="s">
        <v>1205</v>
      </c>
      <c r="F37" s="204" t="s">
        <v>1206</v>
      </c>
      <c r="G37" s="180">
        <v>841058040699</v>
      </c>
      <c r="H37" s="180">
        <v>10841058040696</v>
      </c>
      <c r="I37" s="200">
        <v>21.3</v>
      </c>
      <c r="J37" s="200">
        <v>63.9</v>
      </c>
      <c r="K37" s="200">
        <v>766.8</v>
      </c>
      <c r="L37" s="183">
        <v>12</v>
      </c>
      <c r="M37" s="183">
        <v>3</v>
      </c>
      <c r="N37" s="183">
        <v>36</v>
      </c>
      <c r="O37" s="201">
        <v>0.03</v>
      </c>
      <c r="P37" s="201">
        <f>167.777/1000*2.2</f>
        <v>0.36910939999999998</v>
      </c>
      <c r="Q37" s="202">
        <v>2.76</v>
      </c>
      <c r="R37" s="202">
        <v>3.94</v>
      </c>
      <c r="S37" s="202">
        <v>4.33</v>
      </c>
      <c r="T37" s="202">
        <v>7.0000000000000007E-2</v>
      </c>
      <c r="U37" s="202">
        <f>0.503*2.2</f>
        <v>1.1066</v>
      </c>
      <c r="V37" s="202">
        <v>6.26</v>
      </c>
      <c r="W37" s="202">
        <v>4.13</v>
      </c>
      <c r="X37" s="202">
        <v>4.6900000000000004</v>
      </c>
      <c r="Y37" s="202">
        <v>1.01</v>
      </c>
      <c r="Z37" s="202">
        <f>6.04*2.2</f>
        <v>13.288000000000002</v>
      </c>
      <c r="AA37" s="202">
        <v>19.690000000000001</v>
      </c>
      <c r="AB37" s="202">
        <v>8.86</v>
      </c>
      <c r="AC37" s="202">
        <v>10.039999999999999</v>
      </c>
      <c r="AD37" s="203">
        <v>10</v>
      </c>
      <c r="AE37" s="203">
        <v>4</v>
      </c>
      <c r="AF37" s="203">
        <v>40</v>
      </c>
      <c r="AG37" s="202">
        <v>43.51</v>
      </c>
      <c r="AH37" s="202">
        <f>AF37*Z37+25*2.2</f>
        <v>586.5200000000001</v>
      </c>
      <c r="AI37" s="202">
        <v>45.28</v>
      </c>
      <c r="AJ37" s="202">
        <v>39.76</v>
      </c>
      <c r="AK37" s="202">
        <v>41.77</v>
      </c>
      <c r="AM37" s="236"/>
    </row>
    <row r="38" spans="1:39" ht="18" customHeight="1" x14ac:dyDescent="0.25">
      <c r="A38" s="264" t="s">
        <v>1207</v>
      </c>
      <c r="B38" s="193"/>
      <c r="C38" s="193"/>
      <c r="D38" s="193"/>
      <c r="E38" s="193"/>
      <c r="F38" s="193"/>
      <c r="G38" s="265"/>
      <c r="H38" s="265"/>
      <c r="I38" s="193"/>
      <c r="J38" s="193"/>
      <c r="K38" s="193"/>
      <c r="L38" s="193"/>
      <c r="M38" s="193"/>
      <c r="N38" s="193"/>
      <c r="O38" s="193"/>
      <c r="P38" s="193"/>
      <c r="Q38" s="193"/>
      <c r="R38" s="193"/>
      <c r="S38" s="193"/>
      <c r="T38" s="193"/>
      <c r="U38" s="193"/>
      <c r="V38" s="193"/>
      <c r="W38" s="193"/>
      <c r="X38" s="193"/>
      <c r="Y38" s="193"/>
      <c r="Z38" s="193"/>
      <c r="AA38" s="193"/>
      <c r="AB38" s="193"/>
      <c r="AC38" s="193"/>
      <c r="AD38" s="193"/>
      <c r="AE38" s="193"/>
      <c r="AF38" s="193"/>
      <c r="AG38" s="193"/>
      <c r="AH38" s="193"/>
      <c r="AI38" s="193"/>
      <c r="AJ38" s="193"/>
      <c r="AK38" s="194"/>
      <c r="AM38" s="236"/>
    </row>
    <row r="39" spans="1:39" s="377" customFormat="1" ht="25.5" customHeight="1" x14ac:dyDescent="0.25">
      <c r="A39" s="370" t="s">
        <v>1208</v>
      </c>
      <c r="B39" s="372"/>
      <c r="C39" s="371" t="s">
        <v>322</v>
      </c>
      <c r="D39" s="372"/>
      <c r="E39" s="372" t="s">
        <v>1209</v>
      </c>
      <c r="F39" s="371" t="s">
        <v>1210</v>
      </c>
      <c r="G39" s="370">
        <v>841058011019</v>
      </c>
      <c r="H39" s="370">
        <v>10841058011016</v>
      </c>
      <c r="I39" s="373">
        <v>7.18</v>
      </c>
      <c r="J39" s="373">
        <v>86.16</v>
      </c>
      <c r="K39" s="373">
        <v>516.96</v>
      </c>
      <c r="L39" s="372">
        <v>6</v>
      </c>
      <c r="M39" s="372">
        <v>12</v>
      </c>
      <c r="N39" s="372">
        <v>72</v>
      </c>
      <c r="O39" s="374">
        <v>0.01</v>
      </c>
      <c r="P39" s="374">
        <v>0.05</v>
      </c>
      <c r="Q39" s="375">
        <v>0.63</v>
      </c>
      <c r="R39" s="375">
        <v>4</v>
      </c>
      <c r="S39" s="375">
        <v>4.32</v>
      </c>
      <c r="T39" s="375">
        <v>0.05</v>
      </c>
      <c r="U39" s="375">
        <v>0.65</v>
      </c>
      <c r="V39" s="375">
        <v>5.03</v>
      </c>
      <c r="W39" s="375">
        <v>4.13</v>
      </c>
      <c r="X39" s="375">
        <v>4.41</v>
      </c>
      <c r="Y39" s="375">
        <v>0.42</v>
      </c>
      <c r="Z39" s="375">
        <v>4.3899999999999997</v>
      </c>
      <c r="AA39" s="375">
        <v>12.94</v>
      </c>
      <c r="AB39" s="375">
        <v>10.63</v>
      </c>
      <c r="AC39" s="375">
        <v>5.32</v>
      </c>
      <c r="AD39" s="376">
        <v>12</v>
      </c>
      <c r="AE39" s="376">
        <v>8</v>
      </c>
      <c r="AF39" s="376">
        <v>96</v>
      </c>
      <c r="AG39" s="375">
        <v>52.8</v>
      </c>
      <c r="AH39" s="375">
        <v>461.17</v>
      </c>
      <c r="AI39" s="375">
        <v>48</v>
      </c>
      <c r="AJ39" s="375">
        <v>40</v>
      </c>
      <c r="AK39" s="375">
        <v>47.52</v>
      </c>
      <c r="AM39" s="175"/>
    </row>
    <row r="40" spans="1:39" ht="14.25" customHeight="1" x14ac:dyDescent="0.25">
      <c r="B40" s="187"/>
      <c r="C40" s="186"/>
    </row>
    <row r="41" spans="1:39" ht="14.25" customHeight="1" x14ac:dyDescent="0.25">
      <c r="B41" s="187"/>
      <c r="C41" s="186"/>
    </row>
    <row r="42" spans="1:39" ht="14.25" customHeight="1" x14ac:dyDescent="0.25">
      <c r="B42" s="187"/>
      <c r="C42" s="186"/>
    </row>
    <row r="43" spans="1:39" ht="14.25" customHeight="1" x14ac:dyDescent="0.25">
      <c r="B43" s="187"/>
      <c r="C43" s="186"/>
    </row>
    <row r="44" spans="1:39" ht="14.25" customHeight="1" x14ac:dyDescent="0.25">
      <c r="B44" s="187"/>
      <c r="C44" s="186"/>
    </row>
    <row r="45" spans="1:39" ht="14.25" customHeight="1" x14ac:dyDescent="0.25">
      <c r="B45" s="187"/>
      <c r="C45" s="186"/>
    </row>
    <row r="46" spans="1:39" ht="14.25" customHeight="1" x14ac:dyDescent="0.25">
      <c r="B46" s="187"/>
    </row>
    <row r="47" spans="1:39" ht="14.25" customHeight="1" x14ac:dyDescent="0.25">
      <c r="B47" s="187"/>
    </row>
    <row r="48" spans="1:39" ht="14.25" customHeight="1" x14ac:dyDescent="0.25">
      <c r="B48" s="187"/>
    </row>
    <row r="49" spans="2:2" ht="14.25" customHeight="1" x14ac:dyDescent="0.25">
      <c r="B49" s="187"/>
    </row>
    <row r="50" spans="2:2" ht="14.25" customHeight="1" x14ac:dyDescent="0.25">
      <c r="B50" s="186"/>
    </row>
    <row r="51" spans="2:2" ht="14.25" customHeight="1" x14ac:dyDescent="0.25">
      <c r="B51" s="186"/>
    </row>
  </sheetData>
  <mergeCells count="4">
    <mergeCell ref="AG6:AK6"/>
    <mergeCell ref="Y6:AF6"/>
    <mergeCell ref="T6:X6"/>
    <mergeCell ref="O6:S6"/>
  </mergeCells>
  <hyperlinks>
    <hyperlink ref="Q3" r:id="rId1" xr:uid="{E0EF3640-60BC-43F8-AC03-58928F6F49DF}"/>
  </hyperlinks>
  <pageMargins left="0.7" right="0.7" top="0.75" bottom="0.75" header="0.3" footer="0.3"/>
  <pageSetup paperSize="17" scale="34" fitToHeight="0" orientation="landscape" r:id="rId2"/>
  <rowBreaks count="1" manualBreakCount="1">
    <brk id="37" min="1" max="34" man="1"/>
  </rowBreaks>
  <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0DC228-68F2-44A6-96F8-CAE82967F9D6}">
  <sheetPr>
    <pageSetUpPr fitToPage="1"/>
  </sheetPr>
  <dimension ref="A1:AK20"/>
  <sheetViews>
    <sheetView showGridLines="0" zoomScaleNormal="100" workbookViewId="0">
      <pane ySplit="7" topLeftCell="A8" activePane="bottomLeft" state="frozen"/>
      <selection pane="bottomLeft" activeCell="T2" sqref="T2:Y3"/>
    </sheetView>
  </sheetViews>
  <sheetFormatPr defaultColWidth="9.140625" defaultRowHeight="14.25" customHeight="1" x14ac:dyDescent="0.25"/>
  <cols>
    <col min="1" max="1" width="14.7109375" style="166" customWidth="1"/>
    <col min="2" max="2" width="14.5703125" style="166" customWidth="1"/>
    <col min="3" max="3" width="13.42578125" style="166" customWidth="1"/>
    <col min="4" max="4" width="10.28515625" style="166" customWidth="1"/>
    <col min="5" max="5" width="12.85546875" style="229" hidden="1" customWidth="1"/>
    <col min="6" max="6" width="40.42578125" style="166" customWidth="1"/>
    <col min="7" max="7" width="15.7109375" style="166" bestFit="1" customWidth="1"/>
    <col min="8" max="8" width="17.85546875" style="166" bestFit="1" customWidth="1"/>
    <col min="9" max="37" width="7.42578125" style="166" customWidth="1"/>
    <col min="38" max="39" width="9.140625" style="166"/>
    <col min="40" max="40" width="13.140625" style="166" bestFit="1" customWidth="1"/>
    <col min="41" max="16384" width="9.140625" style="166"/>
  </cols>
  <sheetData>
    <row r="1" spans="1:37" s="188" customFormat="1" ht="12.75" x14ac:dyDescent="0.2">
      <c r="S1" s="190"/>
      <c r="W1" s="190"/>
      <c r="AB1" s="190"/>
    </row>
    <row r="2" spans="1:37" s="188" customFormat="1" ht="28.5" x14ac:dyDescent="0.25">
      <c r="H2" s="220" t="s">
        <v>59</v>
      </c>
      <c r="M2" s="168"/>
      <c r="T2" s="1" t="s">
        <v>58</v>
      </c>
      <c r="U2" s="1"/>
      <c r="V2" s="1"/>
      <c r="W2" s="4"/>
      <c r="X2" s="1"/>
      <c r="Y2" s="1"/>
    </row>
    <row r="3" spans="1:37" s="188" customFormat="1" ht="23.25" x14ac:dyDescent="0.25">
      <c r="F3" s="166"/>
      <c r="H3" s="221" t="s">
        <v>1211</v>
      </c>
      <c r="M3" s="168"/>
      <c r="T3" s="493" t="s">
        <v>60</v>
      </c>
      <c r="U3" s="1"/>
      <c r="V3" s="1"/>
      <c r="W3" s="1"/>
      <c r="X3" s="1"/>
      <c r="Y3" s="1"/>
    </row>
    <row r="4" spans="1:37" s="188" customFormat="1" ht="20.25" x14ac:dyDescent="0.2">
      <c r="F4" s="166"/>
      <c r="H4" s="8" t="s">
        <v>62</v>
      </c>
    </row>
    <row r="5" spans="1:37" s="188" customFormat="1" ht="12.75" x14ac:dyDescent="0.2">
      <c r="B5" s="190"/>
      <c r="C5" s="190"/>
      <c r="F5" s="166"/>
    </row>
    <row r="6" spans="1:37" s="188" customFormat="1" ht="15" customHeight="1" x14ac:dyDescent="0.2">
      <c r="A6" s="222"/>
      <c r="B6" s="222"/>
      <c r="C6" s="222"/>
      <c r="D6" s="222"/>
      <c r="E6" s="222"/>
      <c r="F6" s="235"/>
      <c r="G6" s="224"/>
      <c r="H6" s="224"/>
      <c r="I6" s="225"/>
      <c r="J6" s="256" t="s">
        <v>63</v>
      </c>
      <c r="K6" s="226"/>
      <c r="L6" s="225"/>
      <c r="M6" s="256" t="s">
        <v>64</v>
      </c>
      <c r="N6" s="226"/>
      <c r="O6" s="552" t="s">
        <v>65</v>
      </c>
      <c r="P6" s="553"/>
      <c r="Q6" s="553"/>
      <c r="R6" s="553"/>
      <c r="S6" s="553"/>
      <c r="T6" s="553" t="s">
        <v>66</v>
      </c>
      <c r="U6" s="553"/>
      <c r="V6" s="553"/>
      <c r="W6" s="553"/>
      <c r="X6" s="553"/>
      <c r="Y6" s="553" t="s">
        <v>67</v>
      </c>
      <c r="Z6" s="553"/>
      <c r="AA6" s="553"/>
      <c r="AB6" s="553"/>
      <c r="AC6" s="553"/>
      <c r="AD6" s="553"/>
      <c r="AE6" s="553"/>
      <c r="AF6" s="554"/>
      <c r="AG6" s="552" t="s">
        <v>68</v>
      </c>
      <c r="AH6" s="553"/>
      <c r="AI6" s="553"/>
      <c r="AJ6" s="553"/>
      <c r="AK6" s="553"/>
    </row>
    <row r="7" spans="1:37" s="188" customFormat="1" ht="51" x14ac:dyDescent="0.2">
      <c r="A7" s="258" t="s">
        <v>69</v>
      </c>
      <c r="B7" s="258" t="s">
        <v>70</v>
      </c>
      <c r="C7" s="258" t="s">
        <v>71</v>
      </c>
      <c r="D7" s="258" t="s">
        <v>404</v>
      </c>
      <c r="E7" s="258" t="s">
        <v>1075</v>
      </c>
      <c r="F7" s="277" t="s">
        <v>405</v>
      </c>
      <c r="G7" s="258" t="s">
        <v>74</v>
      </c>
      <c r="H7" s="258" t="s">
        <v>75</v>
      </c>
      <c r="I7" s="258" t="s">
        <v>76</v>
      </c>
      <c r="J7" s="258" t="s">
        <v>77</v>
      </c>
      <c r="K7" s="258" t="s">
        <v>78</v>
      </c>
      <c r="L7" s="258" t="s">
        <v>77</v>
      </c>
      <c r="M7" s="258" t="s">
        <v>79</v>
      </c>
      <c r="N7" s="258" t="s">
        <v>80</v>
      </c>
      <c r="O7" s="262" t="s">
        <v>407</v>
      </c>
      <c r="P7" s="260" t="s">
        <v>406</v>
      </c>
      <c r="Q7" s="261" t="s">
        <v>82</v>
      </c>
      <c r="R7" s="260" t="s">
        <v>83</v>
      </c>
      <c r="S7" s="260" t="s">
        <v>84</v>
      </c>
      <c r="T7" s="262" t="s">
        <v>407</v>
      </c>
      <c r="U7" s="260" t="s">
        <v>406</v>
      </c>
      <c r="V7" s="261" t="s">
        <v>82</v>
      </c>
      <c r="W7" s="260" t="s">
        <v>83</v>
      </c>
      <c r="X7" s="260" t="s">
        <v>84</v>
      </c>
      <c r="Y7" s="278" t="s">
        <v>407</v>
      </c>
      <c r="Z7" s="279" t="s">
        <v>406</v>
      </c>
      <c r="AA7" s="280" t="s">
        <v>82</v>
      </c>
      <c r="AB7" s="279" t="s">
        <v>83</v>
      </c>
      <c r="AC7" s="279" t="s">
        <v>84</v>
      </c>
      <c r="AD7" s="260" t="s">
        <v>87</v>
      </c>
      <c r="AE7" s="260" t="s">
        <v>88</v>
      </c>
      <c r="AF7" s="262" t="s">
        <v>89</v>
      </c>
      <c r="AG7" s="260" t="s">
        <v>407</v>
      </c>
      <c r="AH7" s="263" t="s">
        <v>1212</v>
      </c>
      <c r="AI7" s="280" t="s">
        <v>82</v>
      </c>
      <c r="AJ7" s="279" t="s">
        <v>83</v>
      </c>
      <c r="AK7" s="260" t="s">
        <v>84</v>
      </c>
    </row>
    <row r="8" spans="1:37" ht="28.5" customHeight="1" x14ac:dyDescent="0.25">
      <c r="A8" s="264" t="s">
        <v>1213</v>
      </c>
      <c r="B8" s="193"/>
      <c r="C8" s="193"/>
      <c r="D8" s="193"/>
      <c r="E8" s="193"/>
      <c r="F8" s="193"/>
      <c r="G8" s="265"/>
      <c r="H8" s="265"/>
      <c r="I8" s="193"/>
      <c r="J8" s="193"/>
      <c r="K8" s="193"/>
      <c r="L8" s="193"/>
      <c r="M8" s="193"/>
      <c r="N8" s="193"/>
      <c r="O8" s="193"/>
      <c r="P8" s="193"/>
      <c r="Q8" s="193"/>
      <c r="R8" s="193"/>
      <c r="S8" s="193"/>
      <c r="T8" s="193"/>
      <c r="U8" s="193"/>
      <c r="V8" s="193"/>
      <c r="W8" s="193"/>
      <c r="X8" s="193"/>
      <c r="Y8" s="193"/>
      <c r="Z8" s="193"/>
      <c r="AA8" s="193"/>
      <c r="AB8" s="193"/>
      <c r="AC8" s="193"/>
      <c r="AD8" s="193"/>
      <c r="AE8" s="193"/>
      <c r="AF8" s="193"/>
      <c r="AG8" s="193"/>
      <c r="AH8" s="193"/>
      <c r="AI8" s="193"/>
      <c r="AJ8" s="193"/>
      <c r="AK8" s="194"/>
    </row>
    <row r="9" spans="1:37" s="227" customFormat="1" ht="28.5" customHeight="1" x14ac:dyDescent="0.25">
      <c r="A9" s="183" t="s">
        <v>1214</v>
      </c>
      <c r="B9" s="182"/>
      <c r="C9" s="182"/>
      <c r="D9" s="183"/>
      <c r="E9" s="182" t="s">
        <v>1215</v>
      </c>
      <c r="F9" s="182" t="s">
        <v>1216</v>
      </c>
      <c r="G9" s="180">
        <v>841058011798</v>
      </c>
      <c r="H9" s="180">
        <v>10841058011795</v>
      </c>
      <c r="I9" s="200">
        <v>7.5</v>
      </c>
      <c r="J9" s="200">
        <v>22.5</v>
      </c>
      <c r="K9" s="200">
        <v>90</v>
      </c>
      <c r="L9" s="183">
        <v>4</v>
      </c>
      <c r="M9" s="183">
        <v>3</v>
      </c>
      <c r="N9" s="183">
        <v>12</v>
      </c>
      <c r="O9" s="201">
        <v>0.03</v>
      </c>
      <c r="P9" s="201">
        <v>0.62</v>
      </c>
      <c r="Q9" s="202">
        <v>2.17</v>
      </c>
      <c r="R9" s="202">
        <v>2.56</v>
      </c>
      <c r="S9" s="202">
        <v>7.87</v>
      </c>
      <c r="T9" s="202">
        <v>0.08</v>
      </c>
      <c r="U9" s="202">
        <v>1.86</v>
      </c>
      <c r="V9" s="202">
        <v>6.73</v>
      </c>
      <c r="W9" s="202">
        <v>2.68</v>
      </c>
      <c r="X9" s="202">
        <v>8.0299999999999994</v>
      </c>
      <c r="Y9" s="202">
        <v>0.41</v>
      </c>
      <c r="Z9" s="202">
        <v>8.16</v>
      </c>
      <c r="AA9" s="202">
        <v>11.42</v>
      </c>
      <c r="AB9" s="202">
        <v>7.21</v>
      </c>
      <c r="AC9" s="202">
        <v>8.66</v>
      </c>
      <c r="AD9" s="203">
        <v>20</v>
      </c>
      <c r="AE9" s="203">
        <v>5</v>
      </c>
      <c r="AF9" s="203">
        <v>100</v>
      </c>
      <c r="AG9" s="202">
        <v>54.64</v>
      </c>
      <c r="AH9" s="202">
        <v>866.02</v>
      </c>
      <c r="AI9" s="202">
        <v>48</v>
      </c>
      <c r="AJ9" s="202">
        <v>40</v>
      </c>
      <c r="AK9" s="202">
        <v>49.17</v>
      </c>
    </row>
    <row r="10" spans="1:37" s="227" customFormat="1" ht="28.5" customHeight="1" x14ac:dyDescent="0.25">
      <c r="A10" s="183" t="s">
        <v>1217</v>
      </c>
      <c r="B10" s="182"/>
      <c r="C10" s="182"/>
      <c r="D10" s="183">
        <v>1702935</v>
      </c>
      <c r="E10" s="182" t="s">
        <v>1218</v>
      </c>
      <c r="F10" s="182" t="s">
        <v>1219</v>
      </c>
      <c r="G10" s="180">
        <v>841058011781</v>
      </c>
      <c r="H10" s="180">
        <v>10841058011788</v>
      </c>
      <c r="I10" s="200">
        <v>7.5</v>
      </c>
      <c r="J10" s="200">
        <v>22.5</v>
      </c>
      <c r="K10" s="200">
        <v>90</v>
      </c>
      <c r="L10" s="183">
        <v>4</v>
      </c>
      <c r="M10" s="183">
        <v>3</v>
      </c>
      <c r="N10" s="183">
        <v>12</v>
      </c>
      <c r="O10" s="201">
        <v>0.02</v>
      </c>
      <c r="P10" s="201">
        <v>0.51</v>
      </c>
      <c r="Q10" s="202">
        <v>1.97</v>
      </c>
      <c r="R10" s="202">
        <v>3.35</v>
      </c>
      <c r="S10" s="202">
        <v>5.91</v>
      </c>
      <c r="T10" s="202">
        <v>0.08</v>
      </c>
      <c r="U10" s="202">
        <v>1.6</v>
      </c>
      <c r="V10" s="202">
        <v>6.26</v>
      </c>
      <c r="W10" s="202">
        <v>3.47</v>
      </c>
      <c r="X10" s="202">
        <v>6.3</v>
      </c>
      <c r="Y10" s="202">
        <v>0.39</v>
      </c>
      <c r="Z10" s="202">
        <v>6.83</v>
      </c>
      <c r="AA10" s="202">
        <v>14.49</v>
      </c>
      <c r="AB10" s="202">
        <v>6.73</v>
      </c>
      <c r="AC10" s="202">
        <v>6.89</v>
      </c>
      <c r="AD10" s="203">
        <v>17</v>
      </c>
      <c r="AE10" s="203">
        <v>6</v>
      </c>
      <c r="AF10" s="203">
        <v>102</v>
      </c>
      <c r="AG10" s="202">
        <v>51.36</v>
      </c>
      <c r="AH10" s="202">
        <v>747.15</v>
      </c>
      <c r="AI10" s="202">
        <v>48</v>
      </c>
      <c r="AJ10" s="202">
        <v>40</v>
      </c>
      <c r="AK10" s="202">
        <v>46.22</v>
      </c>
    </row>
    <row r="11" spans="1:37" s="227" customFormat="1" ht="28.5" customHeight="1" x14ac:dyDescent="0.25">
      <c r="A11" s="183" t="s">
        <v>1220</v>
      </c>
      <c r="B11" s="182"/>
      <c r="C11" s="182"/>
      <c r="D11" s="183">
        <v>1702933</v>
      </c>
      <c r="E11" s="182" t="s">
        <v>1221</v>
      </c>
      <c r="F11" s="182" t="s">
        <v>1222</v>
      </c>
      <c r="G11" s="180">
        <v>841058011774</v>
      </c>
      <c r="H11" s="180">
        <v>10841058011771</v>
      </c>
      <c r="I11" s="200">
        <v>7.5</v>
      </c>
      <c r="J11" s="200">
        <v>22.5</v>
      </c>
      <c r="K11" s="200">
        <v>90</v>
      </c>
      <c r="L11" s="183">
        <v>4</v>
      </c>
      <c r="M11" s="183">
        <v>3</v>
      </c>
      <c r="N11" s="183">
        <v>12</v>
      </c>
      <c r="O11" s="201">
        <v>0.01</v>
      </c>
      <c r="P11" s="201">
        <v>0.15</v>
      </c>
      <c r="Q11" s="202">
        <v>1.97</v>
      </c>
      <c r="R11" s="202">
        <v>2.17</v>
      </c>
      <c r="S11" s="202">
        <v>5.12</v>
      </c>
      <c r="T11" s="202">
        <v>0.05</v>
      </c>
      <c r="U11" s="202">
        <v>0.46</v>
      </c>
      <c r="V11" s="202">
        <v>6.77</v>
      </c>
      <c r="W11" s="202">
        <v>2.21</v>
      </c>
      <c r="X11" s="202">
        <v>5.39</v>
      </c>
      <c r="Y11" s="202">
        <v>0.24</v>
      </c>
      <c r="Z11" s="202">
        <v>2.1</v>
      </c>
      <c r="AA11" s="202">
        <v>9.5299999999999994</v>
      </c>
      <c r="AB11" s="202">
        <v>7.24</v>
      </c>
      <c r="AC11" s="202">
        <v>6.2</v>
      </c>
      <c r="AD11" s="203">
        <v>25</v>
      </c>
      <c r="AE11" s="203">
        <v>7</v>
      </c>
      <c r="AF11" s="203">
        <v>175</v>
      </c>
      <c r="AG11" s="202">
        <v>51.97</v>
      </c>
      <c r="AH11" s="202">
        <v>501.4</v>
      </c>
      <c r="AI11" s="202">
        <v>48</v>
      </c>
      <c r="AJ11" s="202">
        <v>40</v>
      </c>
      <c r="AK11" s="202">
        <v>46.77</v>
      </c>
    </row>
    <row r="12" spans="1:37" s="227" customFormat="1" ht="28.5" customHeight="1" x14ac:dyDescent="0.25">
      <c r="A12" s="183" t="s">
        <v>1223</v>
      </c>
      <c r="B12" s="182"/>
      <c r="C12" s="182"/>
      <c r="D12" s="183">
        <v>1704956</v>
      </c>
      <c r="E12" s="182" t="s">
        <v>1224</v>
      </c>
      <c r="F12" s="182" t="s">
        <v>1225</v>
      </c>
      <c r="G12" s="180">
        <v>841058011811</v>
      </c>
      <c r="H12" s="180">
        <v>10841058011818</v>
      </c>
      <c r="I12" s="200">
        <v>7.5</v>
      </c>
      <c r="J12" s="200">
        <v>22.5</v>
      </c>
      <c r="K12" s="200">
        <v>90</v>
      </c>
      <c r="L12" s="183">
        <v>4</v>
      </c>
      <c r="M12" s="183">
        <v>3</v>
      </c>
      <c r="N12" s="183">
        <v>12</v>
      </c>
      <c r="O12" s="201">
        <v>0.01</v>
      </c>
      <c r="P12" s="201">
        <v>7.0000000000000007E-2</v>
      </c>
      <c r="Q12" s="202">
        <v>0.98</v>
      </c>
      <c r="R12" s="202">
        <v>2.74</v>
      </c>
      <c r="S12" s="202">
        <v>5.51</v>
      </c>
      <c r="T12" s="202">
        <v>0.03</v>
      </c>
      <c r="U12" s="202">
        <v>0.49</v>
      </c>
      <c r="V12" s="202">
        <v>3.23</v>
      </c>
      <c r="W12" s="202">
        <v>2.84</v>
      </c>
      <c r="X12" s="202">
        <v>5.87</v>
      </c>
      <c r="Y12" s="202">
        <v>0.16</v>
      </c>
      <c r="Z12" s="202">
        <v>1.7</v>
      </c>
      <c r="AA12" s="202">
        <v>6.97</v>
      </c>
      <c r="AB12" s="202">
        <v>6.14</v>
      </c>
      <c r="AC12" s="202">
        <v>6.58</v>
      </c>
      <c r="AD12" s="203">
        <v>41</v>
      </c>
      <c r="AE12" s="203">
        <v>6</v>
      </c>
      <c r="AF12" s="203">
        <v>246</v>
      </c>
      <c r="AG12" s="202">
        <v>49.26</v>
      </c>
      <c r="AH12" s="202">
        <v>701.9</v>
      </c>
      <c r="AI12" s="202">
        <v>48</v>
      </c>
      <c r="AJ12" s="202">
        <v>40</v>
      </c>
      <c r="AK12" s="202">
        <v>44.33</v>
      </c>
    </row>
    <row r="13" spans="1:37" ht="14.25" customHeight="1" x14ac:dyDescent="0.25">
      <c r="B13" s="228"/>
      <c r="C13" s="228"/>
    </row>
    <row r="14" spans="1:37" ht="14.25" customHeight="1" x14ac:dyDescent="0.25">
      <c r="B14" s="230"/>
      <c r="C14" s="230"/>
    </row>
    <row r="15" spans="1:37" ht="14.25" customHeight="1" x14ac:dyDescent="0.25">
      <c r="B15" s="230"/>
      <c r="C15" s="230"/>
    </row>
    <row r="16" spans="1:37" ht="14.25" customHeight="1" x14ac:dyDescent="0.25">
      <c r="B16" s="228"/>
      <c r="C16" s="228"/>
    </row>
    <row r="17" spans="2:3" ht="14.1" customHeight="1" x14ac:dyDescent="0.25">
      <c r="B17" s="228"/>
      <c r="C17" s="228"/>
    </row>
    <row r="18" spans="2:3" ht="14.25" customHeight="1" x14ac:dyDescent="0.25">
      <c r="B18" s="228"/>
      <c r="C18" s="228"/>
    </row>
    <row r="19" spans="2:3" ht="14.25" customHeight="1" x14ac:dyDescent="0.25">
      <c r="B19" s="228"/>
      <c r="C19" s="228"/>
    </row>
    <row r="20" spans="2:3" ht="14.25" customHeight="1" x14ac:dyDescent="0.25">
      <c r="B20" s="228"/>
      <c r="C20" s="228"/>
    </row>
  </sheetData>
  <mergeCells count="4">
    <mergeCell ref="AG6:AK6"/>
    <mergeCell ref="Y6:AF6"/>
    <mergeCell ref="T6:X6"/>
    <mergeCell ref="O6:S6"/>
  </mergeCells>
  <hyperlinks>
    <hyperlink ref="T3" r:id="rId1" xr:uid="{0314445E-9522-4F13-B974-926DF488FF44}"/>
  </hyperlinks>
  <pageMargins left="0.7" right="0.7" top="0.75" bottom="0.75" header="0.3" footer="0.3"/>
  <pageSetup paperSize="17" scale="34" fitToHeight="0" orientation="landscape" r:id="rId2"/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g G v r V m / 8 c y u k A A A A 9 g A A A B I A H A B D b 2 5 m a W c v U G F j a 2 F n Z S 5 4 b W w g o h g A K K A U A A A A A A A A A A A A A A A A A A A A A A A A A A A A h Y 9 B D o I w F E S v Q r q n L Z g Y J J + y c C u J C d G 4 J a V C I 3 w M L Z a 7 u f B I X k G M o u 5 c z p u 3 m L l f b 5 C O b e N d V G 9 0 h w k J K C e e Q t m V G q u E D P b o R y Q V s C 3 k q a i U N 8 l o 4 t G U C a m t P c e M O e e o W 9 C u r 1 j I e c A O 2 S a X t W o L 8 p H 1 f 9 n X a G y B U h E B + 9 c Y E d K A R 3 Q V L S k H N k P I N H 6 F c N r 7 b H 8 g r I f G D r 0 S C v 1 d D m y O w N 4 f x A N Q S w M E F A A C A A g A g G v r V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I B r 6 1 Y o i k e 4 D g A A A B E A A A A T A B w A R m 9 y b X V s Y X M v U 2 V j d G l v b j E u b S C i G A A o o B Q A A A A A A A A A A A A A A A A A A A A A A A A A A A A r T k 0 u y c z P U w i G 0 I b W A F B L A Q I t A B Q A A g A I A I B r 6 1 Z v / H M r p A A A A P Y A A A A S A A A A A A A A A A A A A A A A A A A A A A B D b 2 5 m a W c v U G F j a 2 F n Z S 5 4 b W x Q S w E C L Q A U A A I A C A C A a + t W D 8 r p q 6 Q A A A D p A A A A E w A A A A A A A A A A A A A A A A D w A A A A W 0 N v b n R l b n R f V H l w Z X N d L n h t b F B L A Q I t A B Q A A g A I A I B r 6 1 Y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A R 7 C W b 0 Q n V S a p g w H m Q b q s v A A A A A A I A A A A A A A N m A A D A A A A A E A A A A I O 7 7 t U 8 U H P u W i q Y S 4 X u Z g E A A A A A B I A A A K A A A A A Q A A A A p i 0 b 7 g u e r 5 T e t 9 f Y l U L H n V A A A A B S z M X b l g / 4 + 0 L K V y 8 B J F L R e G m Y Y h J b E h 0 N c q b m t u h Q 6 n d 7 e N w L W l U b K v 8 p T A N R C 3 X g b + H 9 K F a 4 l c 0 l 3 / z j K A d R 7 q 1 m S D Z k k L 1 R z o b o j 7 D Z F R Q A A A C K G I 4 Z i C h B L 7 5 m E t m 0 8 8 i y A C + X R g = = < / D a t a M a s h u p > 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a0405905-4989-46d0-989e-93845e860cd5">
      <UserInfo>
        <DisplayName>Buturla, Karen</DisplayName>
        <AccountId>25</AccountId>
        <AccountType/>
      </UserInfo>
      <UserInfo>
        <DisplayName>Campofiore, Donna</DisplayName>
        <AccountId>42</AccountId>
        <AccountType/>
      </UserInfo>
      <UserInfo>
        <DisplayName>SharePointOnline</DisplayName>
        <AccountId>24</AccountId>
        <AccountType/>
      </UserInfo>
      <UserInfo>
        <DisplayName>Beardsley, Nancy</DisplayName>
        <AccountId>32</AccountId>
        <AccountType/>
      </UserInfo>
      <UserInfo>
        <DisplayName>Berger, Donna</DisplayName>
        <AccountId>34</AccountId>
        <AccountType/>
      </UserInfo>
      <UserInfo>
        <DisplayName>Calabrese, Ryan</DisplayName>
        <AccountId>28</AccountId>
        <AccountType/>
      </UserInfo>
      <UserInfo>
        <DisplayName>Coleman, Janet</DisplayName>
        <AccountId>21</AccountId>
        <AccountType/>
      </UserInfo>
      <UserInfo>
        <DisplayName>Heyel, Tara</DisplayName>
        <AccountId>36</AccountId>
        <AccountType/>
      </UserInfo>
      <UserInfo>
        <DisplayName>Kerr, Ruth</DisplayName>
        <AccountId>33</AccountId>
        <AccountType/>
      </UserInfo>
      <UserInfo>
        <DisplayName>Agosto, Natasha</DisplayName>
        <AccountId>35</AccountId>
        <AccountType/>
      </UserInfo>
      <UserInfo>
        <DisplayName>Amicone, Cheryl L.</DisplayName>
        <AccountId>31</AccountId>
        <AccountType/>
      </UserInfo>
      <UserInfo>
        <DisplayName>Asher, Kelli</DisplayName>
        <AccountId>29</AccountId>
        <AccountType/>
      </UserInfo>
      <UserInfo>
        <DisplayName>Axtell, Jean</DisplayName>
        <AccountId>26</AccountId>
        <AccountType/>
      </UserInfo>
      <UserInfo>
        <DisplayName>Bartel, Jay</DisplayName>
        <AccountId>23</AccountId>
        <AccountType/>
      </UserInfo>
      <UserInfo>
        <DisplayName>Bischof, Veronica</DisplayName>
        <AccountId>22</AccountId>
        <AccountType/>
      </UserInfo>
      <UserInfo>
        <DisplayName>Bleakley, Nanci</DisplayName>
        <AccountId>27</AccountId>
        <AccountType/>
      </UserInfo>
      <UserInfo>
        <DisplayName>Bretan, Eric</DisplayName>
        <AccountId>30</AccountId>
        <AccountType/>
      </UserInfo>
      <UserInfo>
        <DisplayName>Casey, Christine</DisplayName>
        <AccountId>37</AccountId>
        <AccountType/>
      </UserInfo>
      <UserInfo>
        <DisplayName>Clark, Kimberly</DisplayName>
        <AccountId>48</AccountId>
        <AccountType/>
      </UserInfo>
      <UserInfo>
        <DisplayName>Colon, Luz</DisplayName>
        <AccountId>38</AccountId>
        <AccountType/>
      </UserInfo>
      <UserInfo>
        <DisplayName>Cutler, Sandy</DisplayName>
        <AccountId>43</AccountId>
        <AccountType/>
      </UserInfo>
      <UserInfo>
        <DisplayName>Daly, Hilary</DisplayName>
        <AccountId>50</AccountId>
        <AccountType/>
      </UserInfo>
      <UserInfo>
        <DisplayName>Dingwall, Scott</DisplayName>
        <AccountId>46</AccountId>
        <AccountType/>
      </UserInfo>
      <UserInfo>
        <DisplayName>Gioia, Elizabeth (Kessen)</DisplayName>
        <AccountId>45</AccountId>
        <AccountType/>
      </UserInfo>
      <UserInfo>
        <DisplayName>Graff, Vicki</DisplayName>
        <AccountId>40</AccountId>
        <AccountType/>
      </UserInfo>
      <UserInfo>
        <DisplayName>Gunter, Jeff</DisplayName>
        <AccountId>39</AccountId>
        <AccountType/>
      </UserInfo>
      <UserInfo>
        <DisplayName>Hanna, Diane</DisplayName>
        <AccountId>49</AccountId>
        <AccountType/>
      </UserInfo>
      <UserInfo>
        <DisplayName>Hays, David</DisplayName>
        <AccountId>41</AccountId>
        <AccountType/>
      </UserInfo>
      <UserInfo>
        <DisplayName>Hill, John</DisplayName>
        <AccountId>94</AccountId>
        <AccountType/>
      </UserInfo>
      <UserInfo>
        <DisplayName>Hoover, Robert</DisplayName>
        <AccountId>47</AccountId>
        <AccountType/>
      </UserInfo>
      <UserInfo>
        <DisplayName>Hughes, Laura</DisplayName>
        <AccountId>82</AccountId>
        <AccountType/>
      </UserInfo>
      <UserInfo>
        <DisplayName>Jager, Jon</DisplayName>
        <AccountId>44</AccountId>
        <AccountType/>
      </UserInfo>
      <UserInfo>
        <DisplayName>Jones, Doug</DisplayName>
        <AccountId>51</AccountId>
        <AccountType/>
      </UserInfo>
      <UserInfo>
        <DisplayName>King, Christine Brooks</DisplayName>
        <AccountId>52</AccountId>
        <AccountType/>
      </UserInfo>
      <UserInfo>
        <DisplayName>Lawson, Lisa</DisplayName>
        <AccountId>53</AccountId>
        <AccountType/>
      </UserInfo>
      <UserInfo>
        <DisplayName>MacDowell, Karen</DisplayName>
        <AccountId>54</AccountId>
        <AccountType/>
      </UserInfo>
      <UserInfo>
        <DisplayName>Madden, Tracey</DisplayName>
        <AccountId>61</AccountId>
        <AccountType/>
      </UserInfo>
      <UserInfo>
        <DisplayName>Mallone, Natalie</DisplayName>
        <AccountId>57</AccountId>
        <AccountType/>
      </UserInfo>
      <UserInfo>
        <DisplayName>Marrero, Yanixa</DisplayName>
        <AccountId>55</AccountId>
        <AccountType/>
      </UserInfo>
      <UserInfo>
        <DisplayName>Martin, Lisa</DisplayName>
        <AccountId>60</AccountId>
        <AccountType/>
      </UserInfo>
      <UserInfo>
        <DisplayName>Massa, Barbara</DisplayName>
        <AccountId>59</AccountId>
        <AccountType/>
      </UserInfo>
      <UserInfo>
        <DisplayName>Masuda, Steven K.</DisplayName>
        <AccountId>56</AccountId>
        <AccountType/>
      </UserInfo>
      <UserInfo>
        <DisplayName>McGhee, Karyn</DisplayName>
        <AccountId>62</AccountId>
        <AccountType/>
      </UserInfo>
      <UserInfo>
        <DisplayName>Medeiros, Camilla</DisplayName>
        <AccountId>58</AccountId>
        <AccountType/>
      </UserInfo>
      <UserInfo>
        <DisplayName>Murphy (Machover), Melissa</DisplayName>
        <AccountId>65</AccountId>
        <AccountType/>
      </UserInfo>
      <UserInfo>
        <DisplayName>Olexy, Cristina</DisplayName>
        <AccountId>66</AccountId>
        <AccountType/>
      </UserInfo>
      <UserInfo>
        <DisplayName>Pallotto, John</DisplayName>
        <AccountId>64</AccountId>
        <AccountType/>
      </UserInfo>
      <UserInfo>
        <DisplayName>Perssico, Renee</DisplayName>
        <AccountId>63</AccountId>
        <AccountType/>
      </UserInfo>
      <UserInfo>
        <DisplayName>Pierre, David</DisplayName>
        <AccountId>67</AccountId>
        <AccountType/>
      </UserInfo>
      <UserInfo>
        <DisplayName>Pietrini, Anthony</DisplayName>
        <AccountId>70</AccountId>
        <AccountType/>
      </UserInfo>
      <UserInfo>
        <DisplayName>Polcaro, Lenny</DisplayName>
        <AccountId>68</AccountId>
        <AccountType/>
      </UserInfo>
      <UserInfo>
        <DisplayName>Quiles, Vivian J.</DisplayName>
        <AccountId>71</AccountId>
        <AccountType/>
      </UserInfo>
      <UserInfo>
        <DisplayName>Reeves, Patrick</DisplayName>
        <AccountId>69</AccountId>
        <AccountType/>
      </UserInfo>
      <UserInfo>
        <DisplayName>Robbins, Syrene C.</DisplayName>
        <AccountId>74</AccountId>
        <AccountType/>
      </UserInfo>
      <UserInfo>
        <DisplayName>Robinson, David</DisplayName>
        <AccountId>73</AccountId>
        <AccountType/>
      </UserInfo>
      <UserInfo>
        <DisplayName>Rolfson, Jackie</DisplayName>
        <AccountId>75</AccountId>
        <AccountType/>
      </UserInfo>
      <UserInfo>
        <DisplayName>Sanders, Susan</DisplayName>
        <AccountId>76</AccountId>
        <AccountType/>
      </UserInfo>
      <UserInfo>
        <DisplayName>Sciglimpaglia, Dan</DisplayName>
        <AccountId>77</AccountId>
        <AccountType/>
      </UserInfo>
      <UserInfo>
        <DisplayName>Pickett (Smegner), Karen</DisplayName>
        <AccountId>80</AccountId>
        <AccountType/>
      </UserInfo>
      <UserInfo>
        <DisplayName>Sutkowski, Scott</DisplayName>
        <AccountId>79</AccountId>
        <AccountType/>
      </UserInfo>
      <UserInfo>
        <DisplayName>Swift, David</DisplayName>
        <AccountId>78</AccountId>
        <AccountType/>
      </UserInfo>
      <UserInfo>
        <DisplayName>Thurston, Bob</DisplayName>
        <AccountId>85</AccountId>
        <AccountType/>
      </UserInfo>
      <UserInfo>
        <DisplayName>Treschuk, Eric</DisplayName>
        <AccountId>88</AccountId>
        <AccountType/>
      </UserInfo>
      <UserInfo>
        <DisplayName>Vaccaro, Diane</DisplayName>
        <AccountId>89</AccountId>
        <AccountType/>
      </UserInfo>
      <UserInfo>
        <DisplayName>Vocalina, Jeanmarie</DisplayName>
        <AccountId>90</AccountId>
        <AccountType/>
      </UserInfo>
      <UserInfo>
        <DisplayName>Vyzral, Diane</DisplayName>
        <AccountId>83</AccountId>
        <AccountType/>
      </UserInfo>
      <UserInfo>
        <DisplayName>Wiggins, Mike</DisplayName>
        <AccountId>86</AccountId>
        <AccountType/>
      </UserInfo>
      <UserInfo>
        <DisplayName>Willey, Cheryl</DisplayName>
        <AccountId>91</AccountId>
        <AccountType/>
      </UserInfo>
      <UserInfo>
        <DisplayName>Woodhouse, David</DisplayName>
        <AccountId>84</AccountId>
        <AccountType/>
      </UserInfo>
      <UserInfo>
        <DisplayName>Young, Alan</DisplayName>
        <AccountId>87</AccountId>
        <AccountType/>
      </UserInfo>
      <UserInfo>
        <DisplayName>May, Robert</DisplayName>
        <AccountId>92</AccountId>
        <AccountType/>
      </UserInfo>
      <UserInfo>
        <DisplayName>Kronmiller, David L.</DisplayName>
        <AccountId>93</AccountId>
        <AccountType/>
      </UserInfo>
      <UserInfo>
        <DisplayName>Kay, Kim</DisplayName>
        <AccountId>95</AccountId>
        <AccountType/>
      </UserInfo>
      <UserInfo>
        <DisplayName>AM--R-SCAdvAuthGroup-00</DisplayName>
        <AccountId>97</AccountId>
        <AccountType/>
      </UserInfo>
      <UserInfo>
        <DisplayName>Kuchenreuther, Emily</DisplayName>
        <AccountId>105</AccountId>
        <AccountType/>
      </UserInfo>
      <UserInfo>
        <DisplayName>DePalma, Janet</DisplayName>
        <AccountId>96</AccountId>
        <AccountType/>
      </UserInfo>
      <UserInfo>
        <DisplayName>Bolles, Mary Ann</DisplayName>
        <AccountId>98</AccountId>
        <AccountType/>
      </UserInfo>
      <UserInfo>
        <DisplayName>Park, Roy C.</DisplayName>
        <AccountId>114</AccountId>
        <AccountType/>
      </UserInfo>
      <UserInfo>
        <DisplayName>Wilson, Marti</DisplayName>
        <AccountId>99</AccountId>
        <AccountType/>
      </UserInfo>
      <UserInfo>
        <DisplayName>Draper, Pam</DisplayName>
        <AccountId>106</AccountId>
        <AccountType/>
      </UserInfo>
      <UserInfo>
        <DisplayName>Kroeze, Brett</DisplayName>
        <AccountId>100</AccountId>
        <AccountType/>
      </UserInfo>
      <UserInfo>
        <DisplayName>Itchon, Concepcion</DisplayName>
        <AccountId>108</AccountId>
        <AccountType/>
      </UserInfo>
      <UserInfo>
        <DisplayName>Franceschini, Tom</DisplayName>
        <AccountId>103</AccountId>
        <AccountType/>
      </UserInfo>
      <UserInfo>
        <DisplayName>Murai, Randall H</DisplayName>
        <AccountId>109</AccountId>
        <AccountType/>
      </UserInfo>
      <UserInfo>
        <DisplayName>Tate, Tamara D</DisplayName>
        <AccountId>101</AccountId>
        <AccountType/>
      </UserInfo>
      <UserInfo>
        <DisplayName>Buckner, Todd M.</DisplayName>
        <AccountId>102</AccountId>
        <AccountType/>
      </UserInfo>
      <UserInfo>
        <DisplayName>Romesberg, Mischelle</DisplayName>
        <AccountId>104</AccountId>
        <AccountType/>
      </UserInfo>
      <UserInfo>
        <DisplayName>Kadiwar, Mona</DisplayName>
        <AccountId>107</AccountId>
        <AccountType/>
      </UserInfo>
      <UserInfo>
        <DisplayName>King, Charles R.</DisplayName>
        <AccountId>111</AccountId>
        <AccountType/>
      </UserInfo>
      <UserInfo>
        <DisplayName>Zimmermann, Kelly</DisplayName>
        <AccountId>110</AccountId>
        <AccountType/>
      </UserInfo>
      <UserInfo>
        <DisplayName>Lutz, Sheri</DisplayName>
        <AccountId>115</AccountId>
        <AccountType/>
      </UserInfo>
      <UserInfo>
        <DisplayName>Lanner Rodríguez, Gretel</DisplayName>
        <AccountId>113</AccountId>
        <AccountType/>
      </UserInfo>
      <UserInfo>
        <DisplayName>Kargas, Helen</DisplayName>
        <AccountId>116</AccountId>
        <AccountType/>
      </UserInfo>
      <UserInfo>
        <DisplayName>Stephens, Tammy</DisplayName>
        <AccountId>117</AccountId>
        <AccountType/>
      </UserInfo>
      <UserInfo>
        <DisplayName>Saikus, Christina</DisplayName>
        <AccountId>130</AccountId>
        <AccountType/>
      </UserInfo>
      <UserInfo>
        <DisplayName>Noyes, Gabe</DisplayName>
        <AccountId>118</AccountId>
        <AccountType/>
      </UserInfo>
      <UserInfo>
        <DisplayName>Butterworth, Lisa</DisplayName>
        <AccountId>123</AccountId>
        <AccountType/>
      </UserInfo>
      <UserInfo>
        <DisplayName>Melka, Arie</DisplayName>
        <AccountId>121</AccountId>
        <AccountType/>
      </UserInfo>
      <UserInfo>
        <DisplayName>Dinihanian, Adam</DisplayName>
        <AccountId>127</AccountId>
        <AccountType/>
      </UserInfo>
      <UserInfo>
        <DisplayName>Kohmetscher, Tara M</DisplayName>
        <AccountId>126</AccountId>
        <AccountType/>
      </UserInfo>
      <UserInfo>
        <DisplayName>Meola, Margaret</DisplayName>
        <AccountId>124</AccountId>
        <AccountType/>
      </UserInfo>
      <UserInfo>
        <DisplayName>Becvar, Paola C.</DisplayName>
        <AccountId>125</AccountId>
        <AccountType/>
      </UserInfo>
      <UserInfo>
        <DisplayName>Mahar, David</DisplayName>
        <AccountId>128</AccountId>
        <AccountType/>
      </UserInfo>
      <UserInfo>
        <DisplayName>Krausse, Ryan C.</DisplayName>
        <AccountId>133</AccountId>
        <AccountType/>
      </UserInfo>
      <UserInfo>
        <DisplayName>Selvaggi, Nicola</DisplayName>
        <AccountId>122</AccountId>
        <AccountType/>
      </UserInfo>
      <UserInfo>
        <DisplayName>Wilson, Thomas</DisplayName>
        <AccountId>129</AccountId>
        <AccountType/>
      </UserInfo>
      <UserInfo>
        <DisplayName>Cevallos, John</DisplayName>
        <AccountId>132</AccountId>
        <AccountType/>
      </UserInfo>
      <UserInfo>
        <DisplayName>Bruneau (Bonomo), Jessica</DisplayName>
        <AccountId>137</AccountId>
        <AccountType/>
      </UserInfo>
      <UserInfo>
        <DisplayName>Chanyi, Shirley</DisplayName>
        <AccountId>169</AccountId>
        <AccountType/>
      </UserInfo>
      <UserInfo>
        <DisplayName>Lewellen, Kelly</DisplayName>
        <AccountId>171</AccountId>
        <AccountType/>
      </UserInfo>
      <UserInfo>
        <DisplayName>Meeker, Jenny</DisplayName>
        <AccountId>172</AccountId>
        <AccountType/>
      </UserInfo>
      <UserInfo>
        <DisplayName>Ferrer, Delvin</DisplayName>
        <AccountId>173</AccountId>
        <AccountType/>
      </UserInfo>
      <UserInfo>
        <DisplayName>Chan, Stella</DisplayName>
        <AccountId>181</AccountId>
        <AccountType/>
      </UserInfo>
      <UserInfo>
        <DisplayName>Weeks, Carol</DisplayName>
        <AccountId>183</AccountId>
        <AccountType/>
      </UserInfo>
      <UserInfo>
        <DisplayName>Tanner-McNeill, Wanda</DisplayName>
        <AccountId>174</AccountId>
        <AccountType/>
      </UserInfo>
      <UserInfo>
        <DisplayName>Mason, Marcy E.</DisplayName>
        <AccountId>182</AccountId>
        <AccountType/>
      </UserInfo>
      <UserInfo>
        <DisplayName>Harris (Cizynski), Nicole M</DisplayName>
        <AccountId>178</AccountId>
        <AccountType/>
      </UserInfo>
      <UserInfo>
        <DisplayName>Hjelm, Mats</DisplayName>
        <AccountId>179</AccountId>
        <AccountType/>
      </UserInfo>
      <UserInfo>
        <DisplayName>Whitney, Christopher L.</DisplayName>
        <AccountId>177</AccountId>
        <AccountType/>
      </UserInfo>
      <UserInfo>
        <DisplayName>Johnson, Sara</DisplayName>
        <AccountId>176</AccountId>
        <AccountType/>
      </UserInfo>
      <UserInfo>
        <DisplayName>Ahneman, James</DisplayName>
        <AccountId>175</AccountId>
        <AccountType/>
      </UserInfo>
      <UserInfo>
        <DisplayName>Anderson, Chris</DisplayName>
        <AccountId>180</AccountId>
        <AccountType/>
      </UserInfo>
      <UserInfo>
        <DisplayName>Lampazzi, Anthony</DisplayName>
        <AccountId>188</AccountId>
        <AccountType/>
      </UserInfo>
      <UserInfo>
        <DisplayName>Polino, Jeffery</DisplayName>
        <AccountId>184</AccountId>
        <AccountType/>
      </UserInfo>
      <UserInfo>
        <DisplayName>Campbell, Jennifer</DisplayName>
        <AccountId>185</AccountId>
        <AccountType/>
      </UserInfo>
      <UserInfo>
        <DisplayName>Timlin, Di</DisplayName>
        <AccountId>186</AccountId>
        <AccountType/>
      </UserInfo>
      <UserInfo>
        <DisplayName>Baptista, Antonella</DisplayName>
        <AccountId>189</AccountId>
        <AccountType/>
      </UserInfo>
      <UserInfo>
        <DisplayName>Recanati (Desgro), Doreen</DisplayName>
        <AccountId>190</AccountId>
        <AccountType/>
      </UserInfo>
      <UserInfo>
        <DisplayName>Robinson, Paul A.</DisplayName>
        <AccountId>192</AccountId>
        <AccountType/>
      </UserInfo>
      <UserInfo>
        <DisplayName>Parent, Shawn</DisplayName>
        <AccountId>191</AccountId>
        <AccountType/>
      </UserInfo>
      <UserInfo>
        <DisplayName>Murray, Lynn</DisplayName>
        <AccountId>193</AccountId>
        <AccountType/>
      </UserInfo>
      <UserInfo>
        <DisplayName>Martin-Sellami, Clothilde</DisplayName>
        <AccountId>195</AccountId>
        <AccountType/>
      </UserInfo>
      <UserInfo>
        <DisplayName>Capozzi, Erica</DisplayName>
        <AccountId>194</AccountId>
        <AccountType/>
      </UserInfo>
      <UserInfo>
        <DisplayName>Sunderland, Tara</DisplayName>
        <AccountId>197</AccountId>
        <AccountType/>
      </UserInfo>
      <UserInfo>
        <DisplayName>Mueller, Sam</DisplayName>
        <AccountId>207</AccountId>
        <AccountType/>
      </UserInfo>
      <UserInfo>
        <DisplayName>Willis, Paul</DisplayName>
        <AccountId>196</AccountId>
        <AccountType/>
      </UserInfo>
      <UserInfo>
        <DisplayName>VanBuren, Ashley J.</DisplayName>
        <AccountId>254</AccountId>
        <AccountType/>
      </UserInfo>
      <UserInfo>
        <DisplayName>Johnson, Randy</DisplayName>
        <AccountId>199</AccountId>
        <AccountType/>
      </UserInfo>
      <UserInfo>
        <DisplayName>Tian, Jen</DisplayName>
        <AccountId>200</AccountId>
        <AccountType/>
      </UserInfo>
      <UserInfo>
        <DisplayName>Hulett, Gerald L</DisplayName>
        <AccountId>198</AccountId>
        <AccountType/>
      </UserInfo>
      <UserInfo>
        <DisplayName>Jacobs, Alison</DisplayName>
        <AccountId>206</AccountId>
        <AccountType/>
      </UserInfo>
      <UserInfo>
        <DisplayName>Rogers, Renee</DisplayName>
        <AccountId>201</AccountId>
        <AccountType/>
      </UserInfo>
      <UserInfo>
        <DisplayName>Jaffer, Hass</DisplayName>
        <AccountId>202</AccountId>
        <AccountType/>
      </UserInfo>
      <UserInfo>
        <DisplayName>Malloy, Mary Kris</DisplayName>
        <AccountId>209</AccountId>
        <AccountType/>
      </UserInfo>
      <UserInfo>
        <DisplayName>Beitz, Joanne</DisplayName>
        <AccountId>203</AccountId>
        <AccountType/>
      </UserInfo>
      <UserInfo>
        <DisplayName>Emmett, Benjamin</DisplayName>
        <AccountId>208</AccountId>
        <AccountType/>
      </UserInfo>
      <UserInfo>
        <DisplayName>Chu, Camy</DisplayName>
        <AccountId>205</AccountId>
        <AccountType/>
      </UserInfo>
      <UserInfo>
        <DisplayName>Schaff, Chris</DisplayName>
        <AccountId>204</AccountId>
        <AccountType/>
      </UserInfo>
      <UserInfo>
        <DisplayName>Siewert, Victoria (Vicky)</DisplayName>
        <AccountId>211</AccountId>
        <AccountType/>
      </UserInfo>
      <UserInfo>
        <DisplayName>Qassim, Qassim A.</DisplayName>
        <AccountId>210</AccountId>
        <AccountType/>
      </UserInfo>
      <UserInfo>
        <DisplayName>Hyland, David</DisplayName>
        <AccountId>212</AccountId>
        <AccountType/>
      </UserInfo>
      <UserInfo>
        <DisplayName>Edgar, Kathleen</DisplayName>
        <AccountId>214</AccountId>
        <AccountType/>
      </UserInfo>
      <UserInfo>
        <DisplayName>Fawley, Michael</DisplayName>
        <AccountId>216</AccountId>
        <AccountType/>
      </UserInfo>
      <UserInfo>
        <DisplayName>Blythe, Sandra</DisplayName>
        <AccountId>213</AccountId>
        <AccountType/>
      </UserInfo>
      <UserInfo>
        <DisplayName>Hamblen, Jamie</DisplayName>
        <AccountId>215</AccountId>
        <AccountType/>
      </UserInfo>
      <UserInfo>
        <DisplayName>Trcka, Vaclav</DisplayName>
        <AccountId>218</AccountId>
        <AccountType/>
      </UserInfo>
      <UserInfo>
        <DisplayName>Briggs, Christian</DisplayName>
        <AccountId>222</AccountId>
        <AccountType/>
      </UserInfo>
      <UserInfo>
        <DisplayName>Pokol, Tamara</DisplayName>
        <AccountId>217</AccountId>
        <AccountType/>
      </UserInfo>
      <UserInfo>
        <DisplayName>Jones, Lisa</DisplayName>
        <AccountId>219</AccountId>
        <AccountType/>
      </UserInfo>
      <UserInfo>
        <DisplayName>Jansen, Greg</DisplayName>
        <AccountId>223</AccountId>
        <AccountType/>
      </UserInfo>
      <UserInfo>
        <DisplayName>Skotcher, Tammy</DisplayName>
        <AccountId>226</AccountId>
        <AccountType/>
      </UserInfo>
      <UserInfo>
        <DisplayName>Goodwin, Robert</DisplayName>
        <AccountId>220</AccountId>
        <AccountType/>
      </UserInfo>
      <UserInfo>
        <DisplayName>Hedrick, Melissa (Martin)</DisplayName>
        <AccountId>221</AccountId>
        <AccountType/>
      </UserInfo>
      <UserInfo>
        <DisplayName>Jarus, Vincent P</DisplayName>
        <AccountId>225</AccountId>
        <AccountType/>
      </UserInfo>
      <UserInfo>
        <DisplayName>Kane, Nicole</DisplayName>
        <AccountId>224</AccountId>
        <AccountType/>
      </UserInfo>
      <UserInfo>
        <DisplayName>Kendall, Monique R.</DisplayName>
        <AccountId>227</AccountId>
        <AccountType/>
      </UserInfo>
      <UserInfo>
        <DisplayName>Tatman, Erica</DisplayName>
        <AccountId>228</AccountId>
        <AccountType/>
      </UserInfo>
      <UserInfo>
        <DisplayName>Duncan, Michael</DisplayName>
        <AccountId>229</AccountId>
        <AccountType/>
      </UserInfo>
      <UserInfo>
        <DisplayName>Echevarria, Alexis</DisplayName>
        <AccountId>231</AccountId>
        <AccountType/>
      </UserInfo>
      <UserInfo>
        <DisplayName>Marshall, Melissa</DisplayName>
        <AccountId>234</AccountId>
        <AccountType/>
      </UserInfo>
      <UserInfo>
        <DisplayName>Steen, Joseph</DisplayName>
        <AccountId>230</AccountId>
        <AccountType/>
      </UserInfo>
      <UserInfo>
        <DisplayName>Lo, Wendy</DisplayName>
        <AccountId>236</AccountId>
        <AccountType/>
      </UserInfo>
      <UserInfo>
        <DisplayName>George, Rich</DisplayName>
        <AccountId>237</AccountId>
        <AccountType/>
      </UserInfo>
      <UserInfo>
        <DisplayName>Rabbito, Amanda</DisplayName>
        <AccountId>235</AccountId>
        <AccountType/>
      </UserInfo>
      <UserInfo>
        <DisplayName>Gutierrez, Maria</DisplayName>
        <AccountId>232</AccountId>
        <AccountType/>
      </UserInfo>
      <UserInfo>
        <DisplayName>Medina, Lauren</DisplayName>
        <AccountId>7</AccountId>
        <AccountType/>
      </UserInfo>
      <UserInfo>
        <DisplayName>Cuccaro, Alison</DisplayName>
        <AccountId>14</AccountId>
        <AccountType/>
      </UserInfo>
      <UserInfo>
        <DisplayName>Fogarty, Brud</DisplayName>
        <AccountId>233</AccountId>
        <AccountType/>
      </UserInfo>
      <UserInfo>
        <DisplayName>Carranza, Jose</DisplayName>
        <AccountId>286</AccountId>
        <AccountType/>
      </UserInfo>
      <UserInfo>
        <DisplayName>Geer, Walter</DisplayName>
        <AccountId>239</AccountId>
        <AccountType/>
      </UserInfo>
      <UserInfo>
        <DisplayName>Thach, Rithy</DisplayName>
        <AccountId>238</AccountId>
        <AccountType/>
      </UserInfo>
      <UserInfo>
        <DisplayName>Wheetley, Derrick</DisplayName>
        <AccountId>243</AccountId>
        <AccountType/>
      </UserInfo>
      <UserInfo>
        <DisplayName>Cordero, Anne</DisplayName>
        <AccountId>242</AccountId>
        <AccountType/>
      </UserInfo>
      <UserInfo>
        <DisplayName>Aubuchon, Brian</DisplayName>
        <AccountId>245</AccountId>
        <AccountType/>
      </UserInfo>
      <UserInfo>
        <DisplayName>Hoffert, Alex</DisplayName>
        <AccountId>240</AccountId>
        <AccountType/>
      </UserInfo>
      <UserInfo>
        <DisplayName>Aggarwal, Vish</DisplayName>
        <AccountId>241</AccountId>
        <AccountType/>
      </UserInfo>
      <UserInfo>
        <DisplayName>Smillie, Scott</DisplayName>
        <AccountId>244</AccountId>
        <AccountType/>
      </UserInfo>
      <UserInfo>
        <DisplayName>Gutierrez, Rafael</DisplayName>
        <AccountId>248</AccountId>
        <AccountType/>
      </UserInfo>
      <UserInfo>
        <DisplayName>Shapiro, Audrey</DisplayName>
        <AccountId>246</AccountId>
        <AccountType/>
      </UserInfo>
      <UserInfo>
        <DisplayName>Minor, Kelly</DisplayName>
        <AccountId>247</AccountId>
        <AccountType/>
      </UserInfo>
      <UserInfo>
        <DisplayName>Mollica, Alyssa</DisplayName>
        <AccountId>253</AccountId>
        <AccountType/>
      </UserInfo>
      <UserInfo>
        <DisplayName>Satram, Madhavi</DisplayName>
        <AccountId>249</AccountId>
        <AccountType/>
      </UserInfo>
      <UserInfo>
        <DisplayName>Poff, Tina</DisplayName>
        <AccountId>170</AccountId>
        <AccountType/>
      </UserInfo>
      <UserInfo>
        <DisplayName>Sunga, Scott</DisplayName>
        <AccountId>252</AccountId>
        <AccountType/>
      </UserInfo>
      <UserInfo>
        <DisplayName>Grassi, Denise</DisplayName>
        <AccountId>250</AccountId>
        <AccountType/>
      </UserInfo>
      <UserInfo>
        <DisplayName>Carnevale, Lisa</DisplayName>
        <AccountId>509</AccountId>
        <AccountType/>
      </UserInfo>
      <UserInfo>
        <DisplayName>Tokarz, David</DisplayName>
        <AccountId>255</AccountId>
        <AccountType/>
      </UserInfo>
      <UserInfo>
        <DisplayName>Malone-Dorsey, Carmen</DisplayName>
        <AccountId>256</AccountId>
        <AccountType/>
      </UserInfo>
      <UserInfo>
        <DisplayName>Cordoba, Ignacio</DisplayName>
        <AccountId>263</AccountId>
        <AccountType/>
      </UserInfo>
      <UserInfo>
        <DisplayName>Jen, Peggy</DisplayName>
        <AccountId>259</AccountId>
        <AccountType/>
      </UserInfo>
      <UserInfo>
        <DisplayName>Moreau, Manoelle</DisplayName>
        <AccountId>257</AccountId>
        <AccountType/>
      </UserInfo>
      <UserInfo>
        <DisplayName>Smejda, Giselle</DisplayName>
        <AccountId>262</AccountId>
        <AccountType/>
      </UserInfo>
      <UserInfo>
        <DisplayName>Harrington (Marketing), Amy</DisplayName>
        <AccountId>258</AccountId>
        <AccountType/>
      </UserInfo>
      <UserInfo>
        <DisplayName>Lawson, Christina S</DisplayName>
        <AccountId>261</AccountId>
        <AccountType/>
      </UserInfo>
      <UserInfo>
        <DisplayName>Stegeman, Tim</DisplayName>
        <AccountId>260</AccountId>
        <AccountType/>
      </UserInfo>
      <UserInfo>
        <DisplayName>Donohue, Nina</DisplayName>
        <AccountId>267</AccountId>
        <AccountType/>
      </UserInfo>
      <UserInfo>
        <DisplayName>Swain, Sandie</DisplayName>
        <AccountId>268</AccountId>
        <AccountType/>
      </UserInfo>
      <UserInfo>
        <DisplayName>Tsang, Judy</DisplayName>
        <AccountId>295</AccountId>
        <AccountType/>
      </UserInfo>
      <UserInfo>
        <DisplayName>Yee, Pamela</DisplayName>
        <AccountId>266</AccountId>
        <AccountType/>
      </UserInfo>
      <UserInfo>
        <DisplayName>Libson, James</DisplayName>
        <AccountId>264</AccountId>
        <AccountType/>
      </UserInfo>
      <UserInfo>
        <DisplayName>Eklund, Joanna M</DisplayName>
        <AccountId>269</AccountId>
        <AccountType/>
      </UserInfo>
      <UserInfo>
        <DisplayName>Hsu, Kenny</DisplayName>
        <AccountId>265</AccountId>
        <AccountType/>
      </UserInfo>
      <UserInfo>
        <DisplayName>Kalter, Nora</DisplayName>
        <AccountId>274</AccountId>
        <AccountType/>
      </UserInfo>
      <UserInfo>
        <DisplayName>Mildon, Elliot</DisplayName>
        <AccountId>271</AccountId>
        <AccountType/>
      </UserInfo>
      <UserInfo>
        <DisplayName>Weizer, Jessica</DisplayName>
        <AccountId>270</AccountId>
        <AccountType/>
      </UserInfo>
      <UserInfo>
        <DisplayName>Bolte, Alex</DisplayName>
        <AccountId>272</AccountId>
        <AccountType/>
      </UserInfo>
      <UserInfo>
        <DisplayName>Petkova, Kalina</DisplayName>
        <AccountId>273</AccountId>
        <AccountType/>
      </UserInfo>
      <UserInfo>
        <DisplayName>Bakewell, Neysa</DisplayName>
        <AccountId>276</AccountId>
        <AccountType/>
      </UserInfo>
      <UserInfo>
        <DisplayName>Smith, Wendy</DisplayName>
        <AccountId>281</AccountId>
        <AccountType/>
      </UserInfo>
      <UserInfo>
        <DisplayName>Williams, Justin</DisplayName>
        <AccountId>275</AccountId>
        <AccountType/>
      </UserInfo>
      <UserInfo>
        <DisplayName>Suarez Ortega, Gabriel</DisplayName>
        <AccountId>277</AccountId>
        <AccountType/>
      </UserInfo>
      <UserInfo>
        <DisplayName>Urrutia, Erica</DisplayName>
        <AccountId>278</AccountId>
        <AccountType/>
      </UserInfo>
      <UserInfo>
        <DisplayName>Lynn, Stephanie</DisplayName>
        <AccountId>279</AccountId>
        <AccountType/>
      </UserInfo>
      <UserInfo>
        <DisplayName>Lieberman, Linda G</DisplayName>
        <AccountId>282</AccountId>
        <AccountType/>
      </UserInfo>
      <UserInfo>
        <DisplayName>Van Leunen, Stephanie A</DisplayName>
        <AccountId>280</AccountId>
        <AccountType/>
      </UserInfo>
      <UserInfo>
        <DisplayName>Dickey (Roedemeier), Jennifer</DisplayName>
        <AccountId>283</AccountId>
        <AccountType/>
      </UserInfo>
      <UserInfo>
        <DisplayName>Shipper, Patty</DisplayName>
        <AccountId>285</AccountId>
        <AccountType/>
      </UserInfo>
      <UserInfo>
        <DisplayName>Campanicki, Roseanne</DisplayName>
        <AccountId>289</AccountId>
        <AccountType/>
      </UserInfo>
      <UserInfo>
        <DisplayName>Latos, Valasia</DisplayName>
        <AccountId>284</AccountId>
        <AccountType/>
      </UserInfo>
      <UserInfo>
        <DisplayName>Viddy, Laurie</DisplayName>
        <AccountId>331</AccountId>
        <AccountType/>
      </UserInfo>
      <UserInfo>
        <DisplayName>Hansen, Michele</DisplayName>
        <AccountId>287</AccountId>
        <AccountType/>
      </UserInfo>
      <UserInfo>
        <DisplayName>Maripangui, Jose</DisplayName>
        <AccountId>290</AccountId>
        <AccountType/>
      </UserInfo>
      <UserInfo>
        <DisplayName>Dansreau, Paul</DisplayName>
        <AccountId>288</AccountId>
        <AccountType/>
      </UserInfo>
      <UserInfo>
        <DisplayName>Lawless, Susan</DisplayName>
        <AccountId>292</AccountId>
        <AccountType/>
      </UserInfo>
      <UserInfo>
        <DisplayName>Axtell, Megan</DisplayName>
        <AccountId>296</AccountId>
        <AccountType/>
      </UserInfo>
      <UserInfo>
        <DisplayName>Hiller, Matt</DisplayName>
        <AccountId>293</AccountId>
        <AccountType/>
      </UserInfo>
      <UserInfo>
        <DisplayName>Franzago, Paul</DisplayName>
        <AccountId>294</AccountId>
        <AccountType/>
      </UserInfo>
      <UserInfo>
        <DisplayName>Mawdsley, Robin</DisplayName>
        <AccountId>298</AccountId>
        <AccountType/>
      </UserInfo>
      <UserInfo>
        <DisplayName>Hohenstein, James</DisplayName>
        <AccountId>300</AccountId>
        <AccountType/>
      </UserInfo>
      <UserInfo>
        <DisplayName>Yu, Richard</DisplayName>
        <AccountId>299</AccountId>
        <AccountType/>
      </UserInfo>
      <UserInfo>
        <DisplayName>Little, Rod</DisplayName>
        <AccountId>301</AccountId>
        <AccountType/>
      </UserInfo>
      <UserInfo>
        <DisplayName>Gonzalez, Janet</DisplayName>
        <AccountId>302</AccountId>
        <AccountType/>
      </UserInfo>
      <UserInfo>
        <DisplayName>Moore, Kimberly</DisplayName>
        <AccountId>303</AccountId>
        <AccountType/>
      </UserInfo>
      <UserInfo>
        <DisplayName>Hampton, Scott</DisplayName>
        <AccountId>305</AccountId>
        <AccountType/>
      </UserInfo>
      <UserInfo>
        <DisplayName>Arastoo, Alex</DisplayName>
        <AccountId>304</AccountId>
        <AccountType/>
      </UserInfo>
      <UserInfo>
        <DisplayName>DeLucia, Dawn</DisplayName>
        <AccountId>310</AccountId>
        <AccountType/>
      </UserInfo>
      <UserInfo>
        <DisplayName>Sherry, Brendan</DisplayName>
        <AccountId>306</AccountId>
        <AccountType/>
      </UserInfo>
      <UserInfo>
        <DisplayName>Carollo, Tricia</DisplayName>
        <AccountId>13</AccountId>
        <AccountType/>
      </UserInfo>
      <UserInfo>
        <DisplayName>Scott, Tony</DisplayName>
        <AccountId>316</AccountId>
        <AccountType/>
      </UserInfo>
      <UserInfo>
        <DisplayName>English, Carolyn</DisplayName>
        <AccountId>307</AccountId>
        <AccountType/>
      </UserInfo>
      <UserInfo>
        <DisplayName>Zagozan, Melissa</DisplayName>
        <AccountId>309</AccountId>
        <AccountType/>
      </UserInfo>
      <UserInfo>
        <DisplayName>Aulakh, Navreet</DisplayName>
        <AccountId>312</AccountId>
        <AccountType/>
      </UserInfo>
      <UserInfo>
        <DisplayName>Bell, Matt</DisplayName>
        <AccountId>308</AccountId>
        <AccountType/>
      </UserInfo>
      <UserInfo>
        <DisplayName>Blackwell, Stefanie</DisplayName>
        <AccountId>314</AccountId>
        <AccountType/>
      </UserInfo>
      <UserInfo>
        <DisplayName>Murphy, Jennifer</DisplayName>
        <AccountId>311</AccountId>
        <AccountType/>
      </UserInfo>
      <UserInfo>
        <DisplayName>Hammond, Richard P</DisplayName>
        <AccountId>313</AccountId>
        <AccountType/>
      </UserInfo>
      <UserInfo>
        <DisplayName>Torres, Ariel</DisplayName>
        <AccountId>315</AccountId>
        <AccountType/>
      </UserInfo>
      <UserInfo>
        <DisplayName>Alvarez, Amanda</DisplayName>
        <AccountId>317</AccountId>
        <AccountType/>
      </UserInfo>
      <UserInfo>
        <DisplayName>Dupuis, Jean-Francois</DisplayName>
        <AccountId>319</AccountId>
        <AccountType/>
      </UserInfo>
      <UserInfo>
        <DisplayName>Cavanagh, Nicole K</DisplayName>
        <AccountId>318</AccountId>
        <AccountType/>
      </UserInfo>
      <UserInfo>
        <DisplayName>Wolkowich, Carolyn</DisplayName>
        <AccountId>320</AccountId>
        <AccountType/>
      </UserInfo>
      <UserInfo>
        <DisplayName>Usher, Rebecca</DisplayName>
        <AccountId>324</AccountId>
        <AccountType/>
      </UserInfo>
      <UserInfo>
        <DisplayName>Letsch, Melissa</DisplayName>
        <AccountId>322</AccountId>
        <AccountType/>
      </UserInfo>
      <UserInfo>
        <DisplayName>Morgan, Tammy R.</DisplayName>
        <AccountId>378</AccountId>
        <AccountType/>
      </UserInfo>
      <UserInfo>
        <DisplayName>Grosskopf, Grant</DisplayName>
        <AccountId>323</AccountId>
        <AccountType/>
      </UserInfo>
      <UserInfo>
        <DisplayName>Anthony, Mark A.</DisplayName>
        <AccountId>329</AccountId>
        <AccountType/>
      </UserInfo>
      <UserInfo>
        <DisplayName>Kellner, Ashley</DisplayName>
        <AccountId>325</AccountId>
        <AccountType/>
      </UserInfo>
      <UserInfo>
        <DisplayName>Burns, Jim</DisplayName>
        <AccountId>326</AccountId>
        <AccountType/>
      </UserInfo>
      <UserInfo>
        <DisplayName>Nyhus, Katie</DisplayName>
        <AccountId>327</AccountId>
        <AccountType/>
      </UserInfo>
      <UserInfo>
        <DisplayName>Gough, Chris</DisplayName>
        <AccountId>350</AccountId>
        <AccountType/>
      </UserInfo>
      <UserInfo>
        <DisplayName>Boone, Kelly</DisplayName>
        <AccountId>328</AccountId>
        <AccountType/>
      </UserInfo>
      <UserInfo>
        <DisplayName>St. Pierre, Stephanie</DisplayName>
        <AccountId>333</AccountId>
        <AccountType/>
      </UserInfo>
      <UserInfo>
        <DisplayName>dos Santos, Emily</DisplayName>
        <AccountId>334</AccountId>
        <AccountType/>
      </UserInfo>
      <UserInfo>
        <DisplayName>Alcock, Martin</DisplayName>
        <AccountId>330</AccountId>
        <AccountType/>
      </UserInfo>
      <UserInfo>
        <DisplayName>Hruska, June C</DisplayName>
        <AccountId>338</AccountId>
        <AccountType/>
      </UserInfo>
      <UserInfo>
        <DisplayName>Reisinger, Andrea</DisplayName>
        <AccountId>336</AccountId>
        <AccountType/>
      </UserInfo>
      <UserInfo>
        <DisplayName>Gallo, Catherine</DisplayName>
        <AccountId>344</AccountId>
        <AccountType/>
      </UserInfo>
      <UserInfo>
        <DisplayName>Cobb, Stacie A</DisplayName>
        <AccountId>340</AccountId>
        <AccountType/>
      </UserInfo>
      <UserInfo>
        <DisplayName>Rojas, Daniela</DisplayName>
        <AccountId>337</AccountId>
        <AccountType/>
      </UserInfo>
      <UserInfo>
        <DisplayName>Ignelzi, Cintya</DisplayName>
        <AccountId>339</AccountId>
        <AccountType/>
      </UserInfo>
      <UserInfo>
        <DisplayName>DeForrest, Justen</DisplayName>
        <AccountId>342</AccountId>
        <AccountType/>
      </UserInfo>
      <UserInfo>
        <DisplayName>Ruttkay, Kate</DisplayName>
        <AccountId>341</AccountId>
        <AccountType/>
      </UserInfo>
      <UserInfo>
        <DisplayName>Lipp, Jeffrey</DisplayName>
        <AccountId>343</AccountId>
        <AccountType/>
      </UserInfo>
      <UserInfo>
        <DisplayName>Gardner, Matthew R</DisplayName>
        <AccountId>348</AccountId>
        <AccountType/>
      </UserInfo>
      <UserInfo>
        <DisplayName>Zambrana, Carmen</DisplayName>
        <AccountId>346</AccountId>
        <AccountType/>
      </UserInfo>
      <UserInfo>
        <DisplayName>Warner, Kevin</DisplayName>
        <AccountId>345</AccountId>
        <AccountType/>
      </UserInfo>
      <UserInfo>
        <DisplayName>Morrison, Robert R.</DisplayName>
        <AccountId>386</AccountId>
        <AccountType/>
      </UserInfo>
      <UserInfo>
        <DisplayName>Gustafson, Lisa</DisplayName>
        <AccountId>347</AccountId>
        <AccountType/>
      </UserInfo>
      <UserInfo>
        <DisplayName>DeShay, Laura</DisplayName>
        <AccountId>351</AccountId>
        <AccountType/>
      </UserInfo>
      <UserInfo>
        <DisplayName>Hopper, Karen</DisplayName>
        <AccountId>352</AccountId>
        <AccountType/>
      </UserInfo>
      <UserInfo>
        <DisplayName>Patterson, Kirt</DisplayName>
        <AccountId>353</AccountId>
        <AccountType/>
      </UserInfo>
      <UserInfo>
        <DisplayName>Choe, Heather</DisplayName>
        <AccountId>354</AccountId>
        <AccountType/>
      </UserInfo>
      <UserInfo>
        <DisplayName>Lepech, Dave</DisplayName>
        <AccountId>149</AccountId>
        <AccountType/>
      </UserInfo>
      <UserInfo>
        <DisplayName>Weissman, Francesca</DisplayName>
        <AccountId>356</AccountId>
        <AccountType/>
      </UserInfo>
      <UserInfo>
        <DisplayName>Dietrich, Anna</DisplayName>
        <AccountId>355</AccountId>
        <AccountType/>
      </UserInfo>
      <UserInfo>
        <DisplayName>Pacor, Renee</DisplayName>
        <AccountId>359</AccountId>
        <AccountType/>
      </UserInfo>
      <UserInfo>
        <DisplayName>Carrick, Skip</DisplayName>
        <AccountId>357</AccountId>
        <AccountType/>
      </UserInfo>
      <UserInfo>
        <DisplayName>Ram, Sumi</DisplayName>
        <AccountId>358</AccountId>
        <AccountType/>
      </UserInfo>
      <UserInfo>
        <DisplayName>MacEachen, Mary</DisplayName>
        <AccountId>411</AccountId>
        <AccountType/>
      </UserInfo>
      <UserInfo>
        <DisplayName>Cedano Jimenez, Hugo</DisplayName>
        <AccountId>360</AccountId>
        <AccountType/>
      </UserInfo>
      <UserInfo>
        <DisplayName>Carpenter, Carolina</DisplayName>
        <AccountId>362</AccountId>
        <AccountType/>
      </UserInfo>
      <UserInfo>
        <DisplayName>Keldo, Jodi</DisplayName>
        <AccountId>361</AccountId>
        <AccountType/>
      </UserInfo>
      <UserInfo>
        <DisplayName>Sterling, Lee</DisplayName>
        <AccountId>364</AccountId>
        <AccountType/>
      </UserInfo>
      <UserInfo>
        <DisplayName>Erkan, Yasemin</DisplayName>
        <AccountId>442</AccountId>
        <AccountType/>
      </UserInfo>
      <UserInfo>
        <DisplayName>Machado, Scott</DisplayName>
        <AccountId>363</AccountId>
        <AccountType/>
      </UserInfo>
      <UserInfo>
        <DisplayName>Rossi, Melissa</DisplayName>
        <AccountId>373</AccountId>
        <AccountType/>
      </UserInfo>
      <UserInfo>
        <DisplayName>Stark, Victoria</DisplayName>
        <AccountId>365</AccountId>
        <AccountType/>
      </UserInfo>
      <UserInfo>
        <DisplayName>Verkovod, Kristi</DisplayName>
        <AccountId>375</AccountId>
        <AccountType/>
      </UserInfo>
      <UserInfo>
        <DisplayName>Gerspach, Allie</DisplayName>
        <AccountId>369</AccountId>
        <AccountType/>
      </UserInfo>
      <UserInfo>
        <DisplayName>Mueller, Clare</DisplayName>
        <AccountId>368</AccountId>
        <AccountType/>
      </UserInfo>
      <UserInfo>
        <DisplayName>LaTorraca, Jared</DisplayName>
        <AccountId>366</AccountId>
        <AccountType/>
      </UserInfo>
      <UserInfo>
        <DisplayName>VanRoy, Kelly</DisplayName>
        <AccountId>370</AccountId>
        <AccountType/>
      </UserInfo>
      <UserInfo>
        <DisplayName>Young, David</DisplayName>
        <AccountId>372</AccountId>
        <AccountType/>
      </UserInfo>
      <UserInfo>
        <DisplayName>Paliwoda, Urszula</DisplayName>
        <AccountId>371</AccountId>
        <AccountType/>
      </UserInfo>
      <UserInfo>
        <DisplayName>Feindt, Dwayne</DisplayName>
        <AccountId>374</AccountId>
        <AccountType/>
      </UserInfo>
      <UserInfo>
        <DisplayName>Healy, Sean</DisplayName>
        <AccountId>377</AccountId>
        <AccountType/>
      </UserInfo>
      <UserInfo>
        <DisplayName>Kryck, Heather</DisplayName>
        <AccountId>376</AccountId>
        <AccountType/>
      </UserInfo>
      <UserInfo>
        <DisplayName>Rojas, Romy</DisplayName>
        <AccountId>380</AccountId>
        <AccountType/>
      </UserInfo>
      <UserInfo>
        <DisplayName>Wilson, Kristen</DisplayName>
        <AccountId>379</AccountId>
        <AccountType/>
      </UserInfo>
      <UserInfo>
        <DisplayName>Ramso, Kevin</DisplayName>
        <AccountId>382</AccountId>
        <AccountType/>
      </UserInfo>
      <UserInfo>
        <DisplayName>Liao, Catherine</DisplayName>
        <AccountId>383</AccountId>
        <AccountType/>
      </UserInfo>
      <UserInfo>
        <DisplayName>Thelen, Carrie</DisplayName>
        <AccountId>381</AccountId>
        <AccountType/>
      </UserInfo>
      <UserInfo>
        <DisplayName>Ranieri, Robert</DisplayName>
        <AccountId>384</AccountId>
        <AccountType/>
      </UserInfo>
      <UserInfo>
        <DisplayName>Lambert, Brian</DisplayName>
        <AccountId>385</AccountId>
        <AccountType/>
      </UserInfo>
      <UserInfo>
        <DisplayName>Mirchandani, Dan</DisplayName>
        <AccountId>388</AccountId>
        <AccountType/>
      </UserInfo>
      <UserInfo>
        <DisplayName>Gregory, Shannon</DisplayName>
        <AccountId>387</AccountId>
        <AccountType/>
      </UserInfo>
      <UserInfo>
        <DisplayName>Graves, Trey</DisplayName>
        <AccountId>389</AccountId>
        <AccountType/>
      </UserInfo>
      <UserInfo>
        <DisplayName>Kaloz, Tara</DisplayName>
        <AccountId>390</AccountId>
        <AccountType/>
      </UserInfo>
      <UserInfo>
        <DisplayName>Tobar, Andrea</DisplayName>
        <AccountId>392</AccountId>
        <AccountType/>
      </UserInfo>
      <UserInfo>
        <DisplayName>Smiley, Sarah</DisplayName>
        <AccountId>391</AccountId>
        <AccountType/>
      </UserInfo>
      <UserInfo>
        <DisplayName>Napoli, Gabriella</DisplayName>
        <AccountId>393</AccountId>
        <AccountType/>
      </UserInfo>
      <UserInfo>
        <DisplayName>Smith, Dylan</DisplayName>
        <AccountId>395</AccountId>
        <AccountType/>
      </UserInfo>
      <UserInfo>
        <DisplayName>Rose, Mikelah</DisplayName>
        <AccountId>510</AccountId>
        <AccountType/>
      </UserInfo>
      <UserInfo>
        <DisplayName>Sinclair, Nejla</DisplayName>
        <AccountId>394</AccountId>
        <AccountType/>
      </UserInfo>
      <UserInfo>
        <DisplayName>Brennan, John</DisplayName>
        <AccountId>401</AccountId>
        <AccountType/>
      </UserInfo>
      <UserInfo>
        <DisplayName>Stahowiak, Tami L</DisplayName>
        <AccountId>396</AccountId>
        <AccountType/>
      </UserInfo>
      <UserInfo>
        <DisplayName>Schmuker, Vickie</DisplayName>
        <AccountId>399</AccountId>
        <AccountType/>
      </UserInfo>
      <UserInfo>
        <DisplayName>Adams, Kylie</DisplayName>
        <AccountId>397</AccountId>
        <AccountType/>
      </UserInfo>
      <UserInfo>
        <DisplayName>Mehta, Rooma</DisplayName>
        <AccountId>398</AccountId>
        <AccountType/>
      </UserInfo>
      <UserInfo>
        <DisplayName>Ingram, Charlotte</DisplayName>
        <AccountId>119</AccountId>
        <AccountType/>
      </UserInfo>
      <UserInfo>
        <DisplayName>Mintz, Alyson</DisplayName>
        <AccountId>405</AccountId>
        <AccountType/>
      </UserInfo>
      <UserInfo>
        <DisplayName>Imbrogno, Robbie</DisplayName>
        <AccountId>403</AccountId>
        <AccountType/>
      </UserInfo>
      <UserInfo>
        <DisplayName>Rinaldi, Ellen M.</DisplayName>
        <AccountId>400</AccountId>
        <AccountType/>
      </UserInfo>
      <UserInfo>
        <DisplayName>Lawrence, Janet</DisplayName>
        <AccountId>409</AccountId>
        <AccountType/>
      </UserInfo>
      <UserInfo>
        <DisplayName>Velasquez, Isabel</DisplayName>
        <AccountId>402</AccountId>
        <AccountType/>
      </UserInfo>
      <UserInfo>
        <DisplayName>Santamauro, Brian</DisplayName>
        <AccountId>407</AccountId>
        <AccountType/>
      </UserInfo>
      <UserInfo>
        <DisplayName>Johnson, Kevin</DisplayName>
        <AccountId>404</AccountId>
        <AccountType/>
      </UserInfo>
      <UserInfo>
        <DisplayName>Asiedu-Frimpong, Ashley</DisplayName>
        <AccountId>408</AccountId>
        <AccountType/>
      </UserInfo>
      <UserInfo>
        <DisplayName>Martino, Anjelica</DisplayName>
        <AccountId>410</AccountId>
        <AccountType/>
      </UserInfo>
      <UserInfo>
        <DisplayName>Coppola, Lauren</DisplayName>
        <AccountId>511</AccountId>
        <AccountType/>
      </UserInfo>
      <UserInfo>
        <DisplayName>Giron, Andres</DisplayName>
        <AccountId>512</AccountId>
        <AccountType/>
      </UserInfo>
      <UserInfo>
        <DisplayName>Wagner, Melissa</DisplayName>
        <AccountId>513</AccountId>
        <AccountType/>
      </UserInfo>
      <UserInfo>
        <DisplayName>Thomas, Sarah</DisplayName>
        <AccountId>514</AccountId>
        <AccountType/>
      </UserInfo>
    </SharedWithUsers>
    <lcf76f155ced4ddcb4097134ff3c332f xmlns="b44fc5d1-fd64-4f45-a909-0da3222303c2">
      <Terms xmlns="http://schemas.microsoft.com/office/infopath/2007/PartnerControls"/>
    </lcf76f155ced4ddcb4097134ff3c332f>
    <TaxCatchAll xmlns="05ae1c95-9cab-40ec-82c5-3bb0a1cd7220" xsi:nil="true"/>
    <MediaLengthInSeconds xmlns="b44fc5d1-fd64-4f45-a909-0da3222303c2" xsi:nil="true"/>
    <LOB xmlns="b44fc5d1-fd64-4f45-a909-0da3222303c2">EPC</LOB>
    <Year xmlns="b44fc5d1-fd64-4f45-a909-0da3222303c2">2025</Year>
    <Segment_x002d_Brand xmlns="b44fc5d1-fd64-4f45-a909-0da3222303c2" xsi:nil="true"/>
    <Document_x0020_Types xmlns="b44fc5d1-fd64-4f45-a909-0da3222303c2">Price Lists</Document_x0020_Types>
    <Channel xmlns="b44fc5d1-fd64-4f45-a909-0da3222303c2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D70D797AE57554CAFC9B7722822963A" ma:contentTypeVersion="23" ma:contentTypeDescription="Create a new document." ma:contentTypeScope="" ma:versionID="b7d831a68b83865f46d08273bfcc4ae8">
  <xsd:schema xmlns:xsd="http://www.w3.org/2001/XMLSchema" xmlns:xs="http://www.w3.org/2001/XMLSchema" xmlns:p="http://schemas.microsoft.com/office/2006/metadata/properties" xmlns:ns2="b44fc5d1-fd64-4f45-a909-0da3222303c2" xmlns:ns3="a0405905-4989-46d0-989e-93845e860cd5" xmlns:ns4="05ae1c95-9cab-40ec-82c5-3bb0a1cd7220" targetNamespace="http://schemas.microsoft.com/office/2006/metadata/properties" ma:root="true" ma:fieldsID="b3973cb2f9be3ee9556e52ae2cd7ed77" ns2:_="" ns3:_="" ns4:_="">
    <xsd:import namespace="b44fc5d1-fd64-4f45-a909-0da3222303c2"/>
    <xsd:import namespace="a0405905-4989-46d0-989e-93845e860cd5"/>
    <xsd:import namespace="05ae1c95-9cab-40ec-82c5-3bb0a1cd7220"/>
    <xsd:element name="properties">
      <xsd:complexType>
        <xsd:sequence>
          <xsd:element name="documentManagement">
            <xsd:complexType>
              <xsd:all>
                <xsd:element ref="ns2:Channel" minOccurs="0"/>
                <xsd:element ref="ns2:LOB"/>
                <xsd:element ref="ns2:Segment_x002d_Brand" minOccurs="0"/>
                <xsd:element ref="ns2:Document_x0020_Types"/>
                <xsd:element ref="ns2:Year"/>
                <xsd:element ref="ns3:SharedWithUsers" minOccurs="0"/>
                <xsd:element ref="ns3:SharedWithDetails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4fc5d1-fd64-4f45-a909-0da3222303c2" elementFormDefault="qualified">
    <xsd:import namespace="http://schemas.microsoft.com/office/2006/documentManagement/types"/>
    <xsd:import namespace="http://schemas.microsoft.com/office/infopath/2007/PartnerControls"/>
    <xsd:element name="Channel" ma:index="3" nillable="true" ma:displayName="Channel-Customer" ma:format="Dropdown" ma:internalName="Channel" ma:readOnly="false">
      <xsd:simpleType>
        <xsd:restriction base="dms:Choice">
          <xsd:enumeration value="N/A"/>
          <xsd:enumeration value="CVS"/>
          <xsd:enumeration value="Drug"/>
          <xsd:enumeration value="Grocery"/>
          <xsd:enumeration value="Meijer"/>
          <xsd:enumeration value="Publix"/>
          <xsd:enumeration value="Rite Aid"/>
          <xsd:enumeration value="Safeway"/>
          <xsd:enumeration value="Sam's Club"/>
          <xsd:enumeration value="Target"/>
          <xsd:enumeration value="Walgreens"/>
          <xsd:enumeration value="Wal-Mart"/>
        </xsd:restriction>
      </xsd:simpleType>
    </xsd:element>
    <xsd:element name="LOB" ma:index="4" ma:displayName="LOB" ma:format="Dropdown" ma:indexed="true" ma:internalName="LOB" ma:readOnly="false">
      <xsd:simpleType>
        <xsd:restriction base="dms:Choice">
          <xsd:enumeration value="EPC"/>
          <xsd:enumeration value="Fem Care"/>
          <xsd:enumeration value="Infant Care"/>
          <xsd:enumeration value="Pet Care"/>
          <xsd:enumeration value="Skin Care"/>
          <xsd:enumeration value="Sun Care"/>
          <xsd:enumeration value="Wet Shave"/>
          <xsd:enumeration value="Grooming"/>
          <xsd:enumeration value="Billie"/>
        </xsd:restriction>
      </xsd:simpleType>
    </xsd:element>
    <xsd:element name="Segment_x002d_Brand" ma:index="5" nillable="true" ma:displayName="Segment-Brand" ma:format="Dropdown" ma:internalName="Segment_x002d_Brand" ma:readOnly="false">
      <xsd:simpleType>
        <xsd:restriction base="dms:Choice">
          <xsd:enumeration value="NA"/>
          <xsd:enumeration value="Banana Boat"/>
          <xsd:enumeration value="Both-Blade and Prep"/>
          <xsd:enumeration value="Blade Only"/>
          <xsd:enumeration value="Bulldog"/>
          <xsd:enumeration value="Cremo"/>
          <xsd:enumeration value="PBG"/>
          <xsd:enumeration value="Hawaiian Tropic"/>
          <xsd:enumeration value="Gloves"/>
          <xsd:enumeration value="Men's Shave"/>
          <xsd:enumeration value="Razor &amp; Blades"/>
          <xsd:enumeration value="Shave Prep"/>
          <xsd:enumeration value="Tampons"/>
          <xsd:enumeration value="Pads and Liners"/>
          <xsd:enumeration value="Wet Ones"/>
          <xsd:enumeration value="Women's Shave"/>
          <xsd:enumeration value="Billie"/>
        </xsd:restriction>
      </xsd:simpleType>
    </xsd:element>
    <xsd:element name="Document_x0020_Types" ma:index="6" ma:displayName="Document Types" ma:format="Dropdown" ma:indexed="true" ma:internalName="Document_x0020_Types">
      <xsd:simpleType>
        <xsd:restriction base="dms:Choice">
          <xsd:enumeration value="Advertising"/>
          <xsd:enumeration value="Annual Planning Meeting"/>
          <xsd:enumeration value="Competition-Retailer Insights"/>
          <xsd:enumeration value="CTM Presentations"/>
          <xsd:enumeration value="Digital Coupons"/>
          <xsd:enumeration value="Discontinued Items"/>
          <xsd:enumeration value="E-commerce Reference Documents"/>
          <xsd:enumeration value="Forms - Reference Documents"/>
          <xsd:enumeration value="FSIs"/>
          <xsd:enumeration value="Holiday Tracking"/>
          <xsd:enumeration value="Monthly Sun Care Update"/>
          <xsd:enumeration value="New Items"/>
          <xsd:enumeration value="Other Presentations"/>
          <xsd:enumeration value="Planning Assumptions"/>
          <xsd:enumeration value="Price Lists"/>
          <xsd:enumeration value="Promotional Calendars"/>
          <xsd:enumeration value="Retail Hotline Reports"/>
          <xsd:enumeration value="Retail Monthly Account Priorities"/>
          <xsd:enumeration value="Sales Samples"/>
          <xsd:enumeration value="Scannable UPCs"/>
          <xsd:enumeration value="Sell Sheets-Display"/>
          <xsd:enumeration value="Sell Sheets-New Item"/>
          <xsd:enumeration value="Selling Decks"/>
          <xsd:enumeration value="4P Objectives"/>
          <xsd:enumeration value="SPM Communications"/>
          <xsd:enumeration value="SKU Priorities"/>
          <xsd:enumeration value="Supply Documents"/>
          <xsd:enumeration value="Sustainable Care"/>
          <xsd:enumeration value="Trade Promotion Best Practices"/>
          <xsd:enumeration value="US Retail Price Tracking"/>
          <xsd:enumeration value="Weekly Sales Communication"/>
          <xsd:enumeration value="Trial and Travel"/>
          <xsd:enumeration value="Customer Timing Calendar"/>
          <xsd:enumeration value="Recordings"/>
          <xsd:enumeration value="Story Telling Training"/>
          <xsd:enumeration value="Negotiation Training"/>
          <xsd:enumeration value="EPC Policies"/>
          <xsd:enumeration value="Customer Information"/>
        </xsd:restriction>
      </xsd:simpleType>
    </xsd:element>
    <xsd:element name="Year" ma:index="7" ma:displayName="Year" ma:format="Dropdown" ma:indexed="true" ma:internalName="Year">
      <xsd:simpleType>
        <xsd:restriction base="dms:Choice">
          <xsd:enumeration value="2026"/>
          <xsd:enumeration value="2025"/>
          <xsd:enumeration value="2024"/>
          <xsd:enumeration value="2023"/>
          <xsd:enumeration value="2022"/>
          <xsd:enumeration value="2021"/>
          <xsd:enumeration value="2020"/>
          <xsd:enumeration value="2019"/>
          <xsd:enumeration value="2018"/>
          <xsd:enumeration value="2017"/>
          <xsd:enumeration value="2016"/>
          <xsd:enumeration value="2015"/>
        </xsd:restriction>
      </xsd:simpleType>
    </xsd:element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fb1588b7-bfe9-4457-8cb9-643817e0e42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405905-4989-46d0-989e-93845e860cd5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ae1c95-9cab-40ec-82c5-3bb0a1cd7220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db253f4b-7ac5-4000-8f8d-188364223796}" ma:internalName="TaxCatchAll" ma:showField="CatchAllData" ma:web="a0405905-4989-46d0-989e-93845e860cd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2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B08BC08-0EF3-409F-A213-3A8614609BFA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41809CB3-5E94-45C0-A5EB-28A5F6FE48BA}">
  <ds:schemaRefs>
    <ds:schemaRef ds:uri="http://purl.org/dc/elements/1.1/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http://purl.org/dc/dcmitype/"/>
    <ds:schemaRef ds:uri="b44fc5d1-fd64-4f45-a909-0da3222303c2"/>
    <ds:schemaRef ds:uri="05ae1c95-9cab-40ec-82c5-3bb0a1cd7220"/>
    <ds:schemaRef ds:uri="a0405905-4989-46d0-989e-93845e860cd5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0BF80054-674E-44E9-BDC7-695BD0635F3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4fc5d1-fd64-4f45-a909-0da3222303c2"/>
    <ds:schemaRef ds:uri="a0405905-4989-46d0-989e-93845e860cd5"/>
    <ds:schemaRef ds:uri="05ae1c95-9cab-40ec-82c5-3bb0a1cd72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3CD8DADD-AF84-43B9-9133-3194E8689DDE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8a64490-d9e0-464e-a0bc-44b2ad00f8ff}" enabled="0" method="" siteId="{68a64490-d9e0-464e-a0bc-44b2ad00f8f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16</vt:i4>
      </vt:variant>
    </vt:vector>
  </HeadingPairs>
  <TitlesOfParts>
    <vt:vector size="32" baseType="lpstr">
      <vt:lpstr>Change Summary</vt:lpstr>
      <vt:lpstr>Fem Care CF-SF</vt:lpstr>
      <vt:lpstr>Fem Care Playtex-OB</vt:lpstr>
      <vt:lpstr>Wet Ones</vt:lpstr>
      <vt:lpstr>Sun-BB</vt:lpstr>
      <vt:lpstr>Sun-HT</vt:lpstr>
      <vt:lpstr>Mens Systems</vt:lpstr>
      <vt:lpstr>Womens Systems</vt:lpstr>
      <vt:lpstr>Waxes and Depilatories</vt:lpstr>
      <vt:lpstr>Disposables</vt:lpstr>
      <vt:lpstr>Electrics</vt:lpstr>
      <vt:lpstr>Shave Prep</vt:lpstr>
      <vt:lpstr>Edge</vt:lpstr>
      <vt:lpstr>Cremo</vt:lpstr>
      <vt:lpstr>Bull Dog</vt:lpstr>
      <vt:lpstr>Billie</vt:lpstr>
      <vt:lpstr>Billie!Print_Area</vt:lpstr>
      <vt:lpstr>'Bull Dog'!Print_Area</vt:lpstr>
      <vt:lpstr>'Change Summary'!Print_Area</vt:lpstr>
      <vt:lpstr>Cremo!Print_Area</vt:lpstr>
      <vt:lpstr>Disposables!Print_Area</vt:lpstr>
      <vt:lpstr>Edge!Print_Area</vt:lpstr>
      <vt:lpstr>Electrics!Print_Area</vt:lpstr>
      <vt:lpstr>'Fem Care CF-SF'!Print_Area</vt:lpstr>
      <vt:lpstr>'Fem Care Playtex-OB'!Print_Area</vt:lpstr>
      <vt:lpstr>'Mens Systems'!Print_Area</vt:lpstr>
      <vt:lpstr>'Shave Prep'!Print_Area</vt:lpstr>
      <vt:lpstr>'Sun-BB'!Print_Area</vt:lpstr>
      <vt:lpstr>'Sun-HT'!Print_Area</vt:lpstr>
      <vt:lpstr>'Waxes and Depilatories'!Print_Area</vt:lpstr>
      <vt:lpstr>'Wet Ones'!Print_Area</vt:lpstr>
      <vt:lpstr>'Womens Systems'!Print_Area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Sales Planning Documents</dc:title>
  <dc:subject/>
  <dc:creator>Kaltsas, Nicholas</dc:creator>
  <cp:keywords/>
  <dc:description/>
  <cp:lastModifiedBy>Joe Cianci</cp:lastModifiedBy>
  <cp:revision/>
  <dcterms:created xsi:type="dcterms:W3CDTF">2021-11-08T04:56:04Z</dcterms:created>
  <dcterms:modified xsi:type="dcterms:W3CDTF">2025-01-30T19:07:13Z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0x0101008D70D797AE57554CAFC9B7722822963A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  <property fmtid="{D5CDD505-2E9C-101B-9397-08002B2CF9AE}" pid="5" name="_ExtendedDescription">
    <vt:lpwstr/>
  </property>
  <property fmtid="{D5CDD505-2E9C-101B-9397-08002B2CF9AE}" pid="6" name="MediaServiceImageTags">
    <vt:lpwstr/>
  </property>
  <property fmtid="{D5CDD505-2E9C-101B-9397-08002B2CF9AE}" pid="7" name="Document Types">
    <vt:lpwstr>Price Lists</vt:lpwstr>
  </property>
  <property fmtid="{D5CDD505-2E9C-101B-9397-08002B2CF9AE}" pid="8" name="Order">
    <vt:r8>558700</vt:r8>
  </property>
  <property fmtid="{D5CDD505-2E9C-101B-9397-08002B2CF9AE}" pid="9" name="xd_ProgID">
    <vt:lpwstr/>
  </property>
  <property fmtid="{D5CDD505-2E9C-101B-9397-08002B2CF9AE}" pid="10" name="LOB">
    <vt:lpwstr>EPC</vt:lpwstr>
  </property>
  <property fmtid="{D5CDD505-2E9C-101B-9397-08002B2CF9AE}" pid="11" name="ComplianceAssetId">
    <vt:lpwstr/>
  </property>
  <property fmtid="{D5CDD505-2E9C-101B-9397-08002B2CF9AE}" pid="12" name="TemplateUrl">
    <vt:lpwstr/>
  </property>
  <property fmtid="{D5CDD505-2E9C-101B-9397-08002B2CF9AE}" pid="13" name="TriggerFlowInfo">
    <vt:lpwstr/>
  </property>
  <property fmtid="{D5CDD505-2E9C-101B-9397-08002B2CF9AE}" pid="14" name="Year">
    <vt:lpwstr>2024</vt:lpwstr>
  </property>
  <property fmtid="{D5CDD505-2E9C-101B-9397-08002B2CF9AE}" pid="15" name="xd_Signature">
    <vt:bool>false</vt:bool>
  </property>
  <property fmtid="{D5CDD505-2E9C-101B-9397-08002B2CF9AE}" pid="16" name="Classification">
    <vt:lpwstr>Line of Business</vt:lpwstr>
  </property>
</Properties>
</file>